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04_공사업무\2510 튜링연구소 바이오메디컬기기 시험평가 실험실 확장 공사\251022 현장설명 및 도면, 공내역 배포\"/>
    </mc:Choice>
  </mc:AlternateContent>
  <xr:revisionPtr revIDLastSave="0" documentId="8_{C1EDC127-B7AE-4F70-A3F7-81C907878B02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설계서용지" sheetId="13" r:id="rId1"/>
    <sheet name="갑지A" sheetId="1" state="hidden" r:id="rId2"/>
    <sheet name="원가계산서" sheetId="2" r:id="rId3"/>
    <sheet name="공종별집계표" sheetId="3" r:id="rId4"/>
    <sheet name="공종별내역서" sheetId="4" r:id="rId5"/>
  </sheets>
  <definedNames>
    <definedName name="_xlnm.Print_Area" localSheetId="3">공종별집계표!$A$1:$M$29</definedName>
    <definedName name="_xlnm.Print_Area" localSheetId="0">설계서용지!$B$1:$K$10</definedName>
    <definedName name="_xlnm.Print_Area" localSheetId="2">원가계산서!$A$1:$G$25</definedName>
    <definedName name="_xlnm.Print_Titles" localSheetId="4">공종별내역서!$1:$4</definedName>
    <definedName name="_xlnm.Print_Titles" localSheetId="3">공종별집계표!$1:$4</definedName>
    <definedName name="_xlnm.Print_Titles" localSheetId="2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8" i="2" l="1"/>
  <c r="E21" i="2"/>
  <c r="E19" i="2" l="1"/>
  <c r="E20" i="2" l="1"/>
  <c r="E22" i="2" s="1"/>
  <c r="E23" i="2" l="1"/>
  <c r="E24" i="2" s="1"/>
  <c r="E25" i="2" s="1"/>
  <c r="L6" i="4" l="1"/>
  <c r="L7" i="4"/>
  <c r="K7" i="4"/>
  <c r="F8" i="4"/>
  <c r="H8" i="4"/>
  <c r="L8" i="4" s="1"/>
  <c r="J8" i="4"/>
  <c r="F9" i="4"/>
  <c r="L9" i="4" s="1"/>
  <c r="H9" i="4"/>
  <c r="J9" i="4"/>
  <c r="F10" i="4"/>
  <c r="L10" i="4" s="1"/>
  <c r="H10" i="4"/>
  <c r="J10" i="4"/>
  <c r="F11" i="4"/>
  <c r="L11" i="4" s="1"/>
  <c r="H11" i="4"/>
  <c r="J11" i="4"/>
  <c r="F12" i="4"/>
  <c r="L12" i="4" s="1"/>
  <c r="H12" i="4"/>
  <c r="J12" i="4"/>
  <c r="F13" i="4"/>
  <c r="L13" i="4" s="1"/>
  <c r="H13" i="4"/>
  <c r="J13" i="4"/>
  <c r="F14" i="4"/>
  <c r="L14" i="4" s="1"/>
  <c r="H14" i="4"/>
  <c r="J14" i="4"/>
  <c r="F15" i="4"/>
  <c r="H15" i="4"/>
  <c r="J15" i="4"/>
  <c r="F16" i="4"/>
  <c r="H16" i="4"/>
  <c r="J16" i="4"/>
  <c r="F17" i="4"/>
  <c r="H17" i="4"/>
  <c r="J17" i="4"/>
  <c r="F18" i="4"/>
  <c r="L18" i="4" s="1"/>
  <c r="H18" i="4"/>
  <c r="J18" i="4"/>
  <c r="F19" i="4"/>
  <c r="L19" i="4" s="1"/>
  <c r="H19" i="4"/>
  <c r="J19" i="4"/>
  <c r="F20" i="4"/>
  <c r="L20" i="4" s="1"/>
  <c r="H20" i="4"/>
  <c r="J20" i="4"/>
  <c r="F21" i="4"/>
  <c r="L21" i="4" s="1"/>
  <c r="H21" i="4"/>
  <c r="J21" i="4"/>
  <c r="F22" i="4"/>
  <c r="L22" i="4" s="1"/>
  <c r="H22" i="4"/>
  <c r="J22" i="4"/>
  <c r="F23" i="4"/>
  <c r="L23" i="4" s="1"/>
  <c r="H23" i="4"/>
  <c r="J23" i="4"/>
  <c r="F24" i="4"/>
  <c r="L24" i="4" s="1"/>
  <c r="H24" i="4"/>
  <c r="J24" i="4"/>
  <c r="F25" i="4"/>
  <c r="L25" i="4" s="1"/>
  <c r="H25" i="4"/>
  <c r="J25" i="4"/>
  <c r="F26" i="4"/>
  <c r="H26" i="4"/>
  <c r="J26" i="4"/>
  <c r="F27" i="4"/>
  <c r="H27" i="4"/>
  <c r="J27" i="4"/>
  <c r="F28" i="4"/>
  <c r="H28" i="4"/>
  <c r="J28" i="4"/>
  <c r="F29" i="4"/>
  <c r="H29" i="4"/>
  <c r="J29" i="4"/>
  <c r="K34" i="4"/>
  <c r="K35" i="4"/>
  <c r="L35" i="4"/>
  <c r="K37" i="4"/>
  <c r="L37" i="4"/>
  <c r="F38" i="4"/>
  <c r="H38" i="4"/>
  <c r="J38" i="4"/>
  <c r="F39" i="4"/>
  <c r="H39" i="4"/>
  <c r="J39" i="4"/>
  <c r="F40" i="4"/>
  <c r="H40" i="4"/>
  <c r="J40" i="4"/>
  <c r="F41" i="4"/>
  <c r="H41" i="4"/>
  <c r="J41" i="4"/>
  <c r="F42" i="4"/>
  <c r="H42" i="4"/>
  <c r="J42" i="4"/>
  <c r="F43" i="4"/>
  <c r="H43" i="4"/>
  <c r="J43" i="4"/>
  <c r="F44" i="4"/>
  <c r="L44" i="4" s="1"/>
  <c r="H44" i="4"/>
  <c r="J44" i="4"/>
  <c r="F45" i="4"/>
  <c r="L45" i="4" s="1"/>
  <c r="H45" i="4"/>
  <c r="J45" i="4"/>
  <c r="F46" i="4"/>
  <c r="L46" i="4" s="1"/>
  <c r="H46" i="4"/>
  <c r="J46" i="4"/>
  <c r="F47" i="4"/>
  <c r="L47" i="4" s="1"/>
  <c r="H47" i="4"/>
  <c r="J47" i="4"/>
  <c r="F48" i="4"/>
  <c r="H48" i="4"/>
  <c r="J48" i="4"/>
  <c r="F49" i="4"/>
  <c r="H49" i="4"/>
  <c r="J49" i="4"/>
  <c r="F50" i="4"/>
  <c r="H50" i="4"/>
  <c r="J50" i="4"/>
  <c r="F51" i="4"/>
  <c r="H51" i="4"/>
  <c r="J51" i="4"/>
  <c r="F52" i="4"/>
  <c r="H52" i="4"/>
  <c r="J52" i="4"/>
  <c r="F53" i="4"/>
  <c r="H53" i="4"/>
  <c r="J53" i="4"/>
  <c r="L53" i="4" s="1"/>
  <c r="F54" i="4"/>
  <c r="L54" i="4" s="1"/>
  <c r="H54" i="4"/>
  <c r="J54" i="4"/>
  <c r="F55" i="4"/>
  <c r="L55" i="4" s="1"/>
  <c r="H55" i="4"/>
  <c r="J55" i="4"/>
  <c r="K6" i="4"/>
  <c r="K8" i="4"/>
  <c r="K9" i="4"/>
  <c r="K10" i="4"/>
  <c r="K11" i="4"/>
  <c r="K12" i="4"/>
  <c r="K13" i="4"/>
  <c r="K14" i="4"/>
  <c r="K15" i="4"/>
  <c r="L15" i="4"/>
  <c r="K16" i="4"/>
  <c r="L16" i="4"/>
  <c r="L17" i="4"/>
  <c r="K17" i="4"/>
  <c r="K18" i="4"/>
  <c r="K19" i="4"/>
  <c r="K20" i="4"/>
  <c r="K21" i="4"/>
  <c r="K22" i="4"/>
  <c r="K23" i="4"/>
  <c r="K24" i="4"/>
  <c r="K25" i="4"/>
  <c r="K26" i="4"/>
  <c r="L26" i="4"/>
  <c r="K27" i="4"/>
  <c r="L27" i="4"/>
  <c r="K28" i="4"/>
  <c r="L28" i="4"/>
  <c r="K29" i="4"/>
  <c r="L29" i="4"/>
  <c r="L32" i="4"/>
  <c r="L33" i="4"/>
  <c r="K33" i="4"/>
  <c r="K38" i="4"/>
  <c r="L38" i="4"/>
  <c r="L39" i="4"/>
  <c r="K39" i="4"/>
  <c r="K40" i="4"/>
  <c r="L40" i="4"/>
  <c r="L41" i="4"/>
  <c r="K41" i="4"/>
  <c r="K42" i="4"/>
  <c r="L42" i="4"/>
  <c r="K43" i="4"/>
  <c r="L43" i="4"/>
  <c r="K44" i="4"/>
  <c r="K45" i="4"/>
  <c r="K46" i="4"/>
  <c r="K47" i="4"/>
  <c r="K48" i="4"/>
  <c r="L48" i="4"/>
  <c r="K49" i="4"/>
  <c r="L49" i="4"/>
  <c r="K50" i="4"/>
  <c r="L50" i="4"/>
  <c r="K51" i="4"/>
  <c r="L51" i="4"/>
  <c r="K52" i="4"/>
  <c r="L52" i="4"/>
  <c r="K53" i="4"/>
  <c r="K54" i="4"/>
  <c r="K55" i="4"/>
  <c r="F7" i="13"/>
  <c r="L36" i="4" l="1"/>
  <c r="L34" i="4"/>
  <c r="K36" i="4"/>
  <c r="K32" i="4"/>
  <c r="H30" i="4"/>
  <c r="G6" i="3" s="1"/>
  <c r="H6" i="3" s="1"/>
  <c r="K185" i="4"/>
  <c r="J185" i="4"/>
  <c r="H185" i="4"/>
  <c r="F185" i="4"/>
  <c r="L185" i="4" s="1"/>
  <c r="K184" i="4"/>
  <c r="J184" i="4"/>
  <c r="H184" i="4"/>
  <c r="F184" i="4"/>
  <c r="L184" i="4" s="1"/>
  <c r="L183" i="4"/>
  <c r="K183" i="4"/>
  <c r="J183" i="4"/>
  <c r="H183" i="4"/>
  <c r="F183" i="4"/>
  <c r="K182" i="4"/>
  <c r="J182" i="4"/>
  <c r="L182" i="4" s="1"/>
  <c r="H182" i="4"/>
  <c r="F182" i="4"/>
  <c r="K181" i="4"/>
  <c r="J181" i="4"/>
  <c r="H181" i="4"/>
  <c r="F181" i="4"/>
  <c r="L181" i="4" s="1"/>
  <c r="K180" i="4"/>
  <c r="J180" i="4"/>
  <c r="H180" i="4"/>
  <c r="L180" i="4" s="1"/>
  <c r="F180" i="4"/>
  <c r="L179" i="4"/>
  <c r="K179" i="4"/>
  <c r="J179" i="4"/>
  <c r="H179" i="4"/>
  <c r="F179" i="4"/>
  <c r="K178" i="4"/>
  <c r="J178" i="4"/>
  <c r="H178" i="4"/>
  <c r="F178" i="4"/>
  <c r="L178" i="4" s="1"/>
  <c r="K177" i="4"/>
  <c r="J177" i="4"/>
  <c r="L177" i="4" s="1"/>
  <c r="H177" i="4"/>
  <c r="F177" i="4"/>
  <c r="L176" i="4"/>
  <c r="K176" i="4"/>
  <c r="J176" i="4"/>
  <c r="H176" i="4"/>
  <c r="F176" i="4"/>
  <c r="K175" i="4"/>
  <c r="J175" i="4"/>
  <c r="H175" i="4"/>
  <c r="F175" i="4"/>
  <c r="L174" i="4"/>
  <c r="K174" i="4"/>
  <c r="J174" i="4"/>
  <c r="H174" i="4"/>
  <c r="F174" i="4"/>
  <c r="K173" i="4"/>
  <c r="J173" i="4"/>
  <c r="H173" i="4"/>
  <c r="F173" i="4"/>
  <c r="L173" i="4" s="1"/>
  <c r="L172" i="4"/>
  <c r="K172" i="4"/>
  <c r="J172" i="4"/>
  <c r="H172" i="4"/>
  <c r="F172" i="4"/>
  <c r="L171" i="4"/>
  <c r="K171" i="4"/>
  <c r="J171" i="4"/>
  <c r="H171" i="4"/>
  <c r="F171" i="4"/>
  <c r="K170" i="4"/>
  <c r="J170" i="4"/>
  <c r="H170" i="4"/>
  <c r="F170" i="4"/>
  <c r="L170" i="4" s="1"/>
  <c r="K169" i="4"/>
  <c r="J169" i="4"/>
  <c r="H169" i="4"/>
  <c r="F169" i="4"/>
  <c r="L169" i="4" s="1"/>
  <c r="K168" i="4"/>
  <c r="J168" i="4"/>
  <c r="H168" i="4"/>
  <c r="F168" i="4"/>
  <c r="K167" i="4"/>
  <c r="J167" i="4"/>
  <c r="L167" i="4" s="1"/>
  <c r="H167" i="4"/>
  <c r="F167" i="4"/>
  <c r="K166" i="4"/>
  <c r="J166" i="4"/>
  <c r="H166" i="4"/>
  <c r="F166" i="4"/>
  <c r="L166" i="4" s="1"/>
  <c r="K165" i="4"/>
  <c r="J165" i="4"/>
  <c r="H165" i="4"/>
  <c r="F165" i="4"/>
  <c r="L165" i="4" s="1"/>
  <c r="L164" i="4"/>
  <c r="K164" i="4"/>
  <c r="J164" i="4"/>
  <c r="H164" i="4"/>
  <c r="F164" i="4"/>
  <c r="N163" i="4"/>
  <c r="N162" i="4"/>
  <c r="H186" i="4"/>
  <c r="G12" i="3" s="1"/>
  <c r="H12" i="3" s="1"/>
  <c r="K162" i="4"/>
  <c r="K159" i="4"/>
  <c r="J159" i="4"/>
  <c r="H159" i="4"/>
  <c r="F159" i="4"/>
  <c r="L159" i="4" s="1"/>
  <c r="K158" i="4"/>
  <c r="J158" i="4"/>
  <c r="H158" i="4"/>
  <c r="F158" i="4"/>
  <c r="L158" i="4" s="1"/>
  <c r="L157" i="4"/>
  <c r="K157" i="4"/>
  <c r="J157" i="4"/>
  <c r="H157" i="4"/>
  <c r="F157" i="4"/>
  <c r="K156" i="4"/>
  <c r="J156" i="4"/>
  <c r="H156" i="4"/>
  <c r="F156" i="4"/>
  <c r="L156" i="4" s="1"/>
  <c r="K155" i="4"/>
  <c r="J155" i="4"/>
  <c r="H155" i="4"/>
  <c r="L155" i="4" s="1"/>
  <c r="F155" i="4"/>
  <c r="K154" i="4"/>
  <c r="J154" i="4"/>
  <c r="H154" i="4"/>
  <c r="F154" i="4"/>
  <c r="L154" i="4" s="1"/>
  <c r="K153" i="4"/>
  <c r="J153" i="4"/>
  <c r="H153" i="4"/>
  <c r="F153" i="4"/>
  <c r="L153" i="4" s="1"/>
  <c r="L152" i="4"/>
  <c r="K152" i="4"/>
  <c r="J152" i="4"/>
  <c r="H152" i="4"/>
  <c r="F152" i="4"/>
  <c r="K151" i="4"/>
  <c r="J151" i="4"/>
  <c r="H151" i="4"/>
  <c r="F151" i="4"/>
  <c r="L151" i="4" s="1"/>
  <c r="K150" i="4"/>
  <c r="J150" i="4"/>
  <c r="H150" i="4"/>
  <c r="L150" i="4" s="1"/>
  <c r="F150" i="4"/>
  <c r="K149" i="4"/>
  <c r="J149" i="4"/>
  <c r="H149" i="4"/>
  <c r="F149" i="4"/>
  <c r="L149" i="4" s="1"/>
  <c r="K148" i="4"/>
  <c r="J148" i="4"/>
  <c r="H148" i="4"/>
  <c r="F148" i="4"/>
  <c r="L147" i="4"/>
  <c r="K147" i="4"/>
  <c r="J147" i="4"/>
  <c r="H147" i="4"/>
  <c r="F147" i="4"/>
  <c r="K146" i="4"/>
  <c r="J146" i="4"/>
  <c r="H146" i="4"/>
  <c r="F146" i="4"/>
  <c r="L145" i="4"/>
  <c r="K145" i="4"/>
  <c r="J145" i="4"/>
  <c r="H145" i="4"/>
  <c r="F145" i="4"/>
  <c r="L144" i="4"/>
  <c r="K144" i="4"/>
  <c r="J144" i="4"/>
  <c r="H144" i="4"/>
  <c r="F144" i="4"/>
  <c r="K143" i="4"/>
  <c r="J143" i="4"/>
  <c r="H143" i="4"/>
  <c r="F143" i="4"/>
  <c r="L143" i="4" s="1"/>
  <c r="K142" i="4"/>
  <c r="J142" i="4"/>
  <c r="H142" i="4"/>
  <c r="L142" i="4" s="1"/>
  <c r="F142" i="4"/>
  <c r="N141" i="4"/>
  <c r="N140" i="4"/>
  <c r="N139" i="4"/>
  <c r="N138" i="4"/>
  <c r="N137" i="4"/>
  <c r="N136" i="4"/>
  <c r="K133" i="4"/>
  <c r="J133" i="4"/>
  <c r="L133" i="4" s="1"/>
  <c r="H133" i="4"/>
  <c r="F133" i="4"/>
  <c r="L132" i="4"/>
  <c r="K132" i="4"/>
  <c r="J132" i="4"/>
  <c r="H132" i="4"/>
  <c r="F132" i="4"/>
  <c r="K131" i="4"/>
  <c r="J131" i="4"/>
  <c r="H131" i="4"/>
  <c r="F131" i="4"/>
  <c r="L130" i="4"/>
  <c r="K130" i="4"/>
  <c r="J130" i="4"/>
  <c r="H130" i="4"/>
  <c r="F130" i="4"/>
  <c r="K129" i="4"/>
  <c r="J129" i="4"/>
  <c r="H129" i="4"/>
  <c r="F129" i="4"/>
  <c r="L129" i="4" s="1"/>
  <c r="L128" i="4"/>
  <c r="K128" i="4"/>
  <c r="J128" i="4"/>
  <c r="H128" i="4"/>
  <c r="F128" i="4"/>
  <c r="L127" i="4"/>
  <c r="K127" i="4"/>
  <c r="J127" i="4"/>
  <c r="H127" i="4"/>
  <c r="F127" i="4"/>
  <c r="K126" i="4"/>
  <c r="J126" i="4"/>
  <c r="H126" i="4"/>
  <c r="F126" i="4"/>
  <c r="L126" i="4" s="1"/>
  <c r="K125" i="4"/>
  <c r="J125" i="4"/>
  <c r="H125" i="4"/>
  <c r="F125" i="4"/>
  <c r="L125" i="4" s="1"/>
  <c r="K124" i="4"/>
  <c r="J124" i="4"/>
  <c r="H124" i="4"/>
  <c r="F124" i="4"/>
  <c r="K123" i="4"/>
  <c r="J123" i="4"/>
  <c r="L123" i="4" s="1"/>
  <c r="H123" i="4"/>
  <c r="F123" i="4"/>
  <c r="K122" i="4"/>
  <c r="J122" i="4"/>
  <c r="H122" i="4"/>
  <c r="F122" i="4"/>
  <c r="L122" i="4" s="1"/>
  <c r="K121" i="4"/>
  <c r="J121" i="4"/>
  <c r="H121" i="4"/>
  <c r="F121" i="4"/>
  <c r="L121" i="4" s="1"/>
  <c r="L120" i="4"/>
  <c r="K120" i="4"/>
  <c r="J120" i="4"/>
  <c r="H120" i="4"/>
  <c r="F120" i="4"/>
  <c r="K119" i="4"/>
  <c r="J119" i="4"/>
  <c r="H119" i="4"/>
  <c r="F119" i="4"/>
  <c r="L119" i="4" s="1"/>
  <c r="K118" i="4"/>
  <c r="J118" i="4"/>
  <c r="H118" i="4"/>
  <c r="F118" i="4"/>
  <c r="K117" i="4"/>
  <c r="J117" i="4"/>
  <c r="H117" i="4"/>
  <c r="F117" i="4"/>
  <c r="L117" i="4" s="1"/>
  <c r="K116" i="4"/>
  <c r="J116" i="4"/>
  <c r="H116" i="4"/>
  <c r="F116" i="4"/>
  <c r="L115" i="4"/>
  <c r="K115" i="4"/>
  <c r="J115" i="4"/>
  <c r="H115" i="4"/>
  <c r="F115" i="4"/>
  <c r="L114" i="4"/>
  <c r="K114" i="4"/>
  <c r="J114" i="4"/>
  <c r="H114" i="4"/>
  <c r="F114" i="4"/>
  <c r="K113" i="4"/>
  <c r="J113" i="4"/>
  <c r="H113" i="4"/>
  <c r="L113" i="4" s="1"/>
  <c r="F113" i="4"/>
  <c r="K112" i="4"/>
  <c r="J112" i="4"/>
  <c r="H112" i="4"/>
  <c r="L112" i="4" s="1"/>
  <c r="F112" i="4"/>
  <c r="K111" i="4"/>
  <c r="J111" i="4"/>
  <c r="H111" i="4"/>
  <c r="F111" i="4"/>
  <c r="L111" i="4" s="1"/>
  <c r="N110" i="4"/>
  <c r="K107" i="4"/>
  <c r="J107" i="4"/>
  <c r="H107" i="4"/>
  <c r="L107" i="4" s="1"/>
  <c r="F107" i="4"/>
  <c r="K106" i="4"/>
  <c r="J106" i="4"/>
  <c r="H106" i="4"/>
  <c r="F106" i="4"/>
  <c r="K105" i="4"/>
  <c r="J105" i="4"/>
  <c r="L105" i="4" s="1"/>
  <c r="H105" i="4"/>
  <c r="F105" i="4"/>
  <c r="L104" i="4"/>
  <c r="K104" i="4"/>
  <c r="J104" i="4"/>
  <c r="H104" i="4"/>
  <c r="F104" i="4"/>
  <c r="K103" i="4"/>
  <c r="J103" i="4"/>
  <c r="H103" i="4"/>
  <c r="F103" i="4"/>
  <c r="L103" i="4" s="1"/>
  <c r="K102" i="4"/>
  <c r="J102" i="4"/>
  <c r="H102" i="4"/>
  <c r="F102" i="4"/>
  <c r="K101" i="4"/>
  <c r="J101" i="4"/>
  <c r="H101" i="4"/>
  <c r="L101" i="4" s="1"/>
  <c r="F101" i="4"/>
  <c r="K100" i="4"/>
  <c r="J100" i="4"/>
  <c r="H100" i="4"/>
  <c r="F100" i="4"/>
  <c r="L100" i="4" s="1"/>
  <c r="L99" i="4"/>
  <c r="K99" i="4"/>
  <c r="J99" i="4"/>
  <c r="H99" i="4"/>
  <c r="F99" i="4"/>
  <c r="L98" i="4"/>
  <c r="K98" i="4"/>
  <c r="J98" i="4"/>
  <c r="H98" i="4"/>
  <c r="F98" i="4"/>
  <c r="K97" i="4"/>
  <c r="J97" i="4"/>
  <c r="H97" i="4"/>
  <c r="F97" i="4"/>
  <c r="L97" i="4" s="1"/>
  <c r="K96" i="4"/>
  <c r="J96" i="4"/>
  <c r="H96" i="4"/>
  <c r="L96" i="4" s="1"/>
  <c r="F96" i="4"/>
  <c r="K95" i="4"/>
  <c r="J95" i="4"/>
  <c r="H95" i="4"/>
  <c r="F95" i="4"/>
  <c r="L95" i="4" s="1"/>
  <c r="L94" i="4"/>
  <c r="K94" i="4"/>
  <c r="J94" i="4"/>
  <c r="H94" i="4"/>
  <c r="F94" i="4"/>
  <c r="L93" i="4"/>
  <c r="K93" i="4"/>
  <c r="J93" i="4"/>
  <c r="H93" i="4"/>
  <c r="F93" i="4"/>
  <c r="K92" i="4"/>
  <c r="J92" i="4"/>
  <c r="H92" i="4"/>
  <c r="L92" i="4" s="1"/>
  <c r="F92" i="4"/>
  <c r="K91" i="4"/>
  <c r="J91" i="4"/>
  <c r="H91" i="4"/>
  <c r="F91" i="4"/>
  <c r="L91" i="4" s="1"/>
  <c r="K90" i="4"/>
  <c r="J90" i="4"/>
  <c r="H90" i="4"/>
  <c r="F90" i="4"/>
  <c r="L89" i="4"/>
  <c r="K89" i="4"/>
  <c r="J89" i="4"/>
  <c r="H89" i="4"/>
  <c r="F89" i="4"/>
  <c r="K88" i="4"/>
  <c r="J88" i="4"/>
  <c r="H88" i="4"/>
  <c r="F88" i="4"/>
  <c r="L88" i="4" s="1"/>
  <c r="N87" i="4"/>
  <c r="K87" i="4"/>
  <c r="N86" i="4"/>
  <c r="K86" i="4"/>
  <c r="N85" i="4"/>
  <c r="N84" i="4"/>
  <c r="K81" i="4"/>
  <c r="J81" i="4"/>
  <c r="H81" i="4"/>
  <c r="F81" i="4"/>
  <c r="L81" i="4" s="1"/>
  <c r="L80" i="4"/>
  <c r="K80" i="4"/>
  <c r="J80" i="4"/>
  <c r="H80" i="4"/>
  <c r="F80" i="4"/>
  <c r="K79" i="4"/>
  <c r="J79" i="4"/>
  <c r="H79" i="4"/>
  <c r="F79" i="4"/>
  <c r="L79" i="4" s="1"/>
  <c r="K78" i="4"/>
  <c r="J78" i="4"/>
  <c r="H78" i="4"/>
  <c r="L78" i="4" s="1"/>
  <c r="F78" i="4"/>
  <c r="K77" i="4"/>
  <c r="J77" i="4"/>
  <c r="L77" i="4" s="1"/>
  <c r="H77" i="4"/>
  <c r="F77" i="4"/>
  <c r="K76" i="4"/>
  <c r="J76" i="4"/>
  <c r="H76" i="4"/>
  <c r="L76" i="4" s="1"/>
  <c r="F76" i="4"/>
  <c r="K75" i="4"/>
  <c r="J75" i="4"/>
  <c r="H75" i="4"/>
  <c r="F75" i="4"/>
  <c r="K74" i="4"/>
  <c r="J74" i="4"/>
  <c r="H74" i="4"/>
  <c r="F74" i="4"/>
  <c r="L74" i="4" s="1"/>
  <c r="K73" i="4"/>
  <c r="J73" i="4"/>
  <c r="H73" i="4"/>
  <c r="L73" i="4" s="1"/>
  <c r="F73" i="4"/>
  <c r="K72" i="4"/>
  <c r="J72" i="4"/>
  <c r="H72" i="4"/>
  <c r="L72" i="4" s="1"/>
  <c r="F72" i="4"/>
  <c r="K71" i="4"/>
  <c r="J71" i="4"/>
  <c r="H71" i="4"/>
  <c r="L71" i="4" s="1"/>
  <c r="F71" i="4"/>
  <c r="L70" i="4"/>
  <c r="K70" i="4"/>
  <c r="J70" i="4"/>
  <c r="H70" i="4"/>
  <c r="F70" i="4"/>
  <c r="K69" i="4"/>
  <c r="J69" i="4"/>
  <c r="H69" i="4"/>
  <c r="F69" i="4"/>
  <c r="L69" i="4" s="1"/>
  <c r="K68" i="4"/>
  <c r="J68" i="4"/>
  <c r="H68" i="4"/>
  <c r="F68" i="4"/>
  <c r="K67" i="4"/>
  <c r="J67" i="4"/>
  <c r="H67" i="4"/>
  <c r="L67" i="4" s="1"/>
  <c r="F67" i="4"/>
  <c r="L66" i="4"/>
  <c r="K66" i="4"/>
  <c r="J66" i="4"/>
  <c r="H66" i="4"/>
  <c r="F66" i="4"/>
  <c r="L65" i="4"/>
  <c r="K65" i="4"/>
  <c r="J65" i="4"/>
  <c r="H65" i="4"/>
  <c r="F65" i="4"/>
  <c r="K64" i="4"/>
  <c r="J64" i="4"/>
  <c r="H64" i="4"/>
  <c r="L64" i="4" s="1"/>
  <c r="F64" i="4"/>
  <c r="N63" i="4"/>
  <c r="N62" i="4"/>
  <c r="N61" i="4"/>
  <c r="N60" i="4"/>
  <c r="N59" i="4"/>
  <c r="N58" i="4"/>
  <c r="N37" i="4"/>
  <c r="N36" i="4"/>
  <c r="N35" i="4"/>
  <c r="N34" i="4"/>
  <c r="N33" i="4"/>
  <c r="N32" i="4"/>
  <c r="N7" i="4"/>
  <c r="N6" i="4"/>
  <c r="J186" i="4" l="1"/>
  <c r="I12" i="3" s="1"/>
  <c r="J12" i="3" s="1"/>
  <c r="L163" i="4"/>
  <c r="L87" i="4"/>
  <c r="H134" i="4"/>
  <c r="G10" i="3" s="1"/>
  <c r="H10" i="3" s="1"/>
  <c r="L86" i="4"/>
  <c r="L131" i="4"/>
  <c r="L175" i="4"/>
  <c r="L90" i="4"/>
  <c r="L116" i="4"/>
  <c r="L146" i="4"/>
  <c r="L106" i="4"/>
  <c r="L68" i="4"/>
  <c r="L118" i="4"/>
  <c r="H160" i="4"/>
  <c r="G11" i="3" s="1"/>
  <c r="H11" i="3" s="1"/>
  <c r="J30" i="4"/>
  <c r="I6" i="3" s="1"/>
  <c r="J6" i="3" s="1"/>
  <c r="L102" i="4"/>
  <c r="L124" i="4"/>
  <c r="L148" i="4"/>
  <c r="L168" i="4"/>
  <c r="K163" i="4"/>
  <c r="L75" i="4"/>
  <c r="J134" i="4" l="1"/>
  <c r="I10" i="3" s="1"/>
  <c r="J10" i="3" s="1"/>
  <c r="H108" i="4"/>
  <c r="G9" i="3" s="1"/>
  <c r="H9" i="3" s="1"/>
  <c r="L162" i="4"/>
  <c r="F186" i="4"/>
  <c r="H82" i="4"/>
  <c r="G8" i="3" s="1"/>
  <c r="H8" i="3" s="1"/>
  <c r="H56" i="4" l="1"/>
  <c r="G7" i="3" s="1"/>
  <c r="H7" i="3" s="1"/>
  <c r="G5" i="3" s="1"/>
  <c r="H5" i="3" s="1"/>
  <c r="J160" i="4"/>
  <c r="I11" i="3" s="1"/>
  <c r="J11" i="3" s="1"/>
  <c r="E12" i="3"/>
  <c r="L186" i="4"/>
  <c r="J108" i="4"/>
  <c r="I9" i="3" s="1"/>
  <c r="J9" i="3" s="1"/>
  <c r="K139" i="4"/>
  <c r="L139" i="4"/>
  <c r="F12" i="3" l="1"/>
  <c r="L12" i="3" s="1"/>
  <c r="K12" i="3"/>
  <c r="L137" i="4"/>
  <c r="K137" i="4"/>
  <c r="E8" i="2"/>
  <c r="H29" i="3"/>
  <c r="J82" i="4"/>
  <c r="I8" i="3" s="1"/>
  <c r="J8" i="3" s="1"/>
  <c r="K136" i="4"/>
  <c r="L140" i="4" l="1"/>
  <c r="K140" i="4"/>
  <c r="L136" i="4"/>
  <c r="E9" i="2"/>
  <c r="E10" i="2" s="1"/>
  <c r="K138" i="4"/>
  <c r="L138" i="4"/>
  <c r="K62" i="4" l="1"/>
  <c r="L62" i="4"/>
  <c r="L63" i="4"/>
  <c r="K63" i="4"/>
  <c r="J56" i="4"/>
  <c r="I7" i="3" s="1"/>
  <c r="J7" i="3" s="1"/>
  <c r="I5" i="3" s="1"/>
  <c r="J5" i="3" s="1"/>
  <c r="J29" i="3" l="1"/>
  <c r="E11" i="2"/>
  <c r="L85" i="4" l="1"/>
  <c r="K85" i="4"/>
  <c r="K84" i="4" l="1"/>
  <c r="K110" i="4"/>
  <c r="K61" i="4"/>
  <c r="L61" i="4"/>
  <c r="K141" i="4"/>
  <c r="K58" i="4" l="1"/>
  <c r="F134" i="4"/>
  <c r="L110" i="4"/>
  <c r="K60" i="4"/>
  <c r="L60" i="4"/>
  <c r="L141" i="4"/>
  <c r="F160" i="4"/>
  <c r="F108" i="4"/>
  <c r="L84" i="4"/>
  <c r="K59" i="4"/>
  <c r="L59" i="4"/>
  <c r="L108" i="4" l="1"/>
  <c r="E9" i="3"/>
  <c r="E10" i="3"/>
  <c r="L134" i="4"/>
  <c r="E11" i="3"/>
  <c r="L160" i="4"/>
  <c r="F82" i="4"/>
  <c r="L58" i="4"/>
  <c r="K10" i="3" l="1"/>
  <c r="F10" i="3"/>
  <c r="L10" i="3" s="1"/>
  <c r="E8" i="3"/>
  <c r="L82" i="4"/>
  <c r="K9" i="3"/>
  <c r="F9" i="3"/>
  <c r="L9" i="3" s="1"/>
  <c r="K11" i="3"/>
  <c r="F11" i="3"/>
  <c r="L11" i="3" s="1"/>
  <c r="K8" i="3" l="1"/>
  <c r="F8" i="3"/>
  <c r="L8" i="3" s="1"/>
  <c r="F30" i="4" l="1"/>
  <c r="E6" i="3" l="1"/>
  <c r="L30" i="4"/>
  <c r="F56" i="4"/>
  <c r="L56" i="4" l="1"/>
  <c r="E7" i="3"/>
  <c r="F6" i="3"/>
  <c r="K6" i="3"/>
  <c r="L6" i="3" l="1"/>
  <c r="K7" i="3"/>
  <c r="F7" i="3"/>
  <c r="L7" i="3" s="1"/>
  <c r="E5" i="3" l="1"/>
  <c r="F5" i="3" l="1"/>
  <c r="K5" i="3"/>
  <c r="E4" i="2" l="1"/>
  <c r="E7" i="2" s="1"/>
  <c r="F29" i="3"/>
  <c r="L5" i="3"/>
  <c r="L29" i="3" s="1"/>
  <c r="E16" i="2" l="1"/>
  <c r="G12" i="1" l="1"/>
  <c r="G13" i="1" l="1"/>
  <c r="G14" i="1" l="1"/>
  <c r="G15" i="1" s="1"/>
  <c r="F2" i="2" l="1"/>
  <c r="F9" i="13" l="1"/>
</calcChain>
</file>

<file path=xl/sharedStrings.xml><?xml version="1.0" encoding="utf-8"?>
<sst xmlns="http://schemas.openxmlformats.org/spreadsheetml/2006/main" count="1969" uniqueCount="266">
  <si>
    <t>ZZF000100000</t>
  </si>
  <si>
    <t>YZS004000000</t>
  </si>
  <si>
    <t>600*600*3.0mm (왁스무)</t>
  </si>
  <si>
    <t>1.01</t>
  </si>
  <si>
    <t>금  액</t>
  </si>
  <si>
    <t>카페트 및 비닐 시트류 철거</t>
  </si>
  <si>
    <t>경량철골천정틀 철거</t>
  </si>
  <si>
    <t>B20</t>
  </si>
  <si>
    <t>C90</t>
  </si>
  <si>
    <t>경량철골천정틀</t>
  </si>
  <si>
    <t>20120321</t>
  </si>
  <si>
    <t>A20</t>
  </si>
  <si>
    <t>JUK15</t>
  </si>
  <si>
    <t>0101</t>
  </si>
  <si>
    <t>단위</t>
  </si>
  <si>
    <t>건축물 현장정리 및 준공청소</t>
  </si>
  <si>
    <t>A</t>
  </si>
  <si>
    <t>재  료  비</t>
  </si>
  <si>
    <t>6520476</t>
  </si>
  <si>
    <t>ZZA000200000</t>
  </si>
  <si>
    <t>YZA001000000</t>
  </si>
  <si>
    <t>DZZ+E10+E20+CE1+F30+F40+F10+F60+F70</t>
  </si>
  <si>
    <t>천정 몰딩설치</t>
  </si>
  <si>
    <t>(재료비+직노+기계경비) * 0.3%</t>
  </si>
  <si>
    <t>구        성        비</t>
  </si>
  <si>
    <t>CQ0</t>
  </si>
  <si>
    <t>산근</t>
  </si>
  <si>
    <t>공   급    가   액</t>
  </si>
  <si>
    <t>노   무   비</t>
  </si>
  <si>
    <t>JUK16</t>
  </si>
  <si>
    <t>공 사 원 가 계 산 서</t>
  </si>
  <si>
    <t>C30</t>
  </si>
  <si>
    <t>ZZC000100000</t>
  </si>
  <si>
    <t>혼합건설폐기물 상차비 및 운반비</t>
  </si>
  <si>
    <t>M2</t>
  </si>
  <si>
    <t>ZZB300100000</t>
  </si>
  <si>
    <t>ZZB400100000</t>
  </si>
  <si>
    <t>손료적용</t>
  </si>
  <si>
    <t>DZZ</t>
  </si>
  <si>
    <t>0101  가설공사</t>
  </si>
  <si>
    <t>9TM.D.F(W:45)+필름마감</t>
  </si>
  <si>
    <t>총     공     사     비</t>
  </si>
  <si>
    <t>직  접  재  료  비</t>
  </si>
  <si>
    <t>텍스류 철거</t>
  </si>
  <si>
    <t>BZZ</t>
  </si>
  <si>
    <t>01  사용성평가연구센터 실험실 공간조정 공사</t>
  </si>
  <si>
    <t>(AZZ+B10+Q10/1.1)*%%</t>
  </si>
  <si>
    <t>변수</t>
  </si>
  <si>
    <t>적용률</t>
  </si>
  <si>
    <t>ZZB700100000</t>
  </si>
  <si>
    <t>부  가  가  치  세</t>
  </si>
  <si>
    <t>재   료   비</t>
  </si>
  <si>
    <t>공급가액 * 10%</t>
  </si>
  <si>
    <t>데코타일붙임</t>
  </si>
  <si>
    <t>벽체 목제틀설치</t>
  </si>
  <si>
    <t>걸레받이 설치</t>
  </si>
  <si>
    <t>노무비*3.56%</t>
  </si>
  <si>
    <t>100형스터드+24K50T그라스울+9.5T 석고2P(양면)</t>
  </si>
  <si>
    <t xml:space="preserve">  개 요 : 사용성평가연구센터 실험실 공간조정 공사</t>
  </si>
  <si>
    <t>환경보전비</t>
  </si>
  <si>
    <t>롤러 2회 칠, 석고보드면(올퍼티)</t>
  </si>
  <si>
    <t>시창신설</t>
  </si>
  <si>
    <t>0107</t>
  </si>
  <si>
    <t>10</t>
  </si>
  <si>
    <t>비        목</t>
  </si>
  <si>
    <t>천장텍스붙임(텍스포함)</t>
  </si>
  <si>
    <t>경      비</t>
  </si>
  <si>
    <t>JUK9</t>
  </si>
  <si>
    <t>M</t>
  </si>
  <si>
    <t>5억미만, 일반건설공사(갑)</t>
  </si>
  <si>
    <t>혼합건설폐기물</t>
  </si>
  <si>
    <t>JUK3</t>
  </si>
  <si>
    <t>친환경교육시설용바닥재</t>
  </si>
  <si>
    <t>결   정   금   액</t>
  </si>
  <si>
    <t>벽, MDF붙임</t>
  </si>
  <si>
    <t>BZZ*%%</t>
  </si>
  <si>
    <t>ZZ0000100000</t>
  </si>
  <si>
    <t>B10</t>
  </si>
  <si>
    <t>보통합판, THK9×1PLY</t>
  </si>
  <si>
    <t>메모장</t>
  </si>
  <si>
    <t>폐기물처리비</t>
  </si>
  <si>
    <t>0106  철거공사</t>
  </si>
  <si>
    <t>20928</t>
  </si>
  <si>
    <t>이              윤</t>
  </si>
  <si>
    <t>벽체합판 설치</t>
  </si>
  <si>
    <t>ZZB000100000</t>
  </si>
  <si>
    <t>공급가액</t>
  </si>
  <si>
    <t>공 종 별 집 계 표</t>
  </si>
  <si>
    <t>기   타    경   비</t>
  </si>
  <si>
    <t>(AZZ+B10+C30)*%%</t>
  </si>
  <si>
    <t>규격</t>
  </si>
  <si>
    <t>계 * 3%</t>
  </si>
  <si>
    <t>JUK10</t>
  </si>
  <si>
    <t>3</t>
  </si>
  <si>
    <t>일  반  관  리  비</t>
  </si>
  <si>
    <t>(BZZ+CZZ+E10)*%%</t>
  </si>
  <si>
    <t>ITEMSEQNO</t>
  </si>
  <si>
    <t>9TM.D.F(W:100),@450</t>
  </si>
  <si>
    <t>JUK8</t>
  </si>
  <si>
    <t>작업설,부산물(△)</t>
  </si>
  <si>
    <t>JUK14</t>
  </si>
  <si>
    <t>담당</t>
  </si>
  <si>
    <t>그 밖의 건설폐기물에 가연성 5% 이하 혼합</t>
  </si>
  <si>
    <t>P10*%%</t>
  </si>
  <si>
    <t>01</t>
  </si>
  <si>
    <t>8</t>
  </si>
  <si>
    <t>SEQNO</t>
  </si>
  <si>
    <t>0102</t>
  </si>
  <si>
    <t>일위</t>
  </si>
  <si>
    <t>일반9.5mm×2PLY</t>
  </si>
  <si>
    <t>유리에칭필름</t>
  </si>
  <si>
    <t>E20</t>
  </si>
  <si>
    <t>JUK17</t>
  </si>
  <si>
    <t>P30</t>
  </si>
  <si>
    <t>P30+Q10+Q20+Q30+Q40+Q50+Q60</t>
  </si>
  <si>
    <t>노  무  비</t>
  </si>
  <si>
    <t>부가세</t>
  </si>
  <si>
    <t>AZZ</t>
  </si>
  <si>
    <t>벽,띠장설치(미송)</t>
  </si>
  <si>
    <t>[ 합           계 ]</t>
  </si>
  <si>
    <t>JUK7</t>
  </si>
  <si>
    <t>과장</t>
  </si>
  <si>
    <t>품목코드</t>
  </si>
  <si>
    <t>설계자</t>
  </si>
  <si>
    <t>경량칸막이신설</t>
  </si>
  <si>
    <t>YZA002000000</t>
  </si>
  <si>
    <t>24톤 암롤트럭, 40km</t>
  </si>
  <si>
    <t>(노무비+경비+일반관리비) * 10%</t>
  </si>
  <si>
    <t>AZZ+BZZ+CZZ</t>
  </si>
  <si>
    <t>YZD014000000</t>
  </si>
  <si>
    <t>ZZZ</t>
  </si>
  <si>
    <t>단산</t>
  </si>
  <si>
    <t>ZZB120100000</t>
  </si>
  <si>
    <t>JUK5</t>
  </si>
  <si>
    <t>ZZD000100000</t>
  </si>
  <si>
    <t>친환경흡음텍스 12*300*600mm,천장틀별도</t>
  </si>
  <si>
    <t>YZD007000000</t>
  </si>
  <si>
    <t>JUK2</t>
  </si>
  <si>
    <t>0106</t>
  </si>
  <si>
    <t>YZD006000000</t>
  </si>
  <si>
    <t>JUK12</t>
  </si>
  <si>
    <t>모든 건설공사</t>
  </si>
  <si>
    <t>총   공   사    비</t>
  </si>
  <si>
    <t>도      급      액</t>
  </si>
  <si>
    <t>천장</t>
  </si>
  <si>
    <t>금      액</t>
  </si>
  <si>
    <t>2.93</t>
  </si>
  <si>
    <t>합      계</t>
  </si>
  <si>
    <t>직접노무비* 6%</t>
  </si>
  <si>
    <t>CZZ</t>
  </si>
  <si>
    <t>B10+B20</t>
  </si>
  <si>
    <t>3.56</t>
  </si>
  <si>
    <t>품      목</t>
  </si>
  <si>
    <t>바탕+낙서방지 페인트칠</t>
  </si>
  <si>
    <t>30*30,@450*600</t>
  </si>
  <si>
    <t>재료분리대, AL</t>
  </si>
  <si>
    <t>순   공   사   원   가</t>
  </si>
  <si>
    <t>합산제외</t>
  </si>
  <si>
    <t>0</t>
  </si>
  <si>
    <t>CT0</t>
  </si>
  <si>
    <t>JUK20</t>
  </si>
  <si>
    <t>P20</t>
  </si>
  <si>
    <t>JUK1</t>
  </si>
  <si>
    <t>F</t>
  </si>
  <si>
    <t>A30</t>
  </si>
  <si>
    <t>0104</t>
  </si>
  <si>
    <t>0107  폐기물처리비</t>
  </si>
  <si>
    <t>5.2</t>
  </si>
  <si>
    <t>JUK11</t>
  </si>
  <si>
    <t>JUK4</t>
  </si>
  <si>
    <t>비      고</t>
  </si>
  <si>
    <t>간  접  노  무  비</t>
  </si>
  <si>
    <t>JUK19</t>
  </si>
  <si>
    <t>자재</t>
  </si>
  <si>
    <t>DZZ*%%</t>
  </si>
  <si>
    <t>중밀도섬유판, THK9×1PLY</t>
  </si>
  <si>
    <t>(주)강산이엔지</t>
  </si>
  <si>
    <t>산업안전보건관리비</t>
  </si>
  <si>
    <t>이동동선 및 주위시설 보양</t>
  </si>
  <si>
    <t>YZS002000000</t>
  </si>
  <si>
    <t>손료저장</t>
  </si>
  <si>
    <t>1.6T갈바절곡/프로폰도장+금속기성테두리몰딩+사인물포함</t>
  </si>
  <si>
    <t>석고판나사못붙임(바탕용,벽)</t>
  </si>
  <si>
    <t>직  접  노  무  비</t>
  </si>
  <si>
    <t>비  고</t>
  </si>
  <si>
    <t>경        비</t>
  </si>
  <si>
    <t>TON</t>
  </si>
  <si>
    <t>CA0</t>
  </si>
  <si>
    <t>도급금액</t>
  </si>
  <si>
    <t xml:space="preserve">총공사비 : </t>
  </si>
  <si>
    <t>고  용  보  험  료</t>
  </si>
  <si>
    <t>JUK18</t>
  </si>
  <si>
    <t>수량</t>
  </si>
  <si>
    <t>C20+C30+C70+C90+CA0+CB0+CC0+CE0+C60+CH0+CD0+CH3+CH4+CQ0+CT0+CU0+CV0+CW0</t>
  </si>
  <si>
    <t>P10+P20</t>
  </si>
  <si>
    <t/>
  </si>
  <si>
    <t>조정률</t>
  </si>
  <si>
    <t>도급액</t>
  </si>
  <si>
    <t>경량칸막이철거</t>
  </si>
  <si>
    <t>0105  도장공사</t>
  </si>
  <si>
    <t>T</t>
  </si>
  <si>
    <t>공종코드</t>
  </si>
  <si>
    <t>JUK6</t>
  </si>
  <si>
    <t>F70</t>
  </si>
  <si>
    <t>간  접  재  료  비</t>
  </si>
  <si>
    <t>노무비 * 1.01%</t>
  </si>
  <si>
    <t>비닐,부직포,틴텐지 외</t>
  </si>
  <si>
    <t>P10</t>
  </si>
  <si>
    <t>기존 무빙월철거</t>
  </si>
  <si>
    <t>JUK13</t>
  </si>
  <si>
    <t>A10+A20-A30</t>
  </si>
  <si>
    <t>0105</t>
  </si>
  <si>
    <t>6</t>
  </si>
  <si>
    <t>12164905</t>
  </si>
  <si>
    <t>공 종 별 내 역 서</t>
  </si>
  <si>
    <t>산  재  보  험  료</t>
  </si>
  <si>
    <t>개소</t>
  </si>
  <si>
    <t>EA</t>
  </si>
  <si>
    <t>0103</t>
  </si>
  <si>
    <t>금속게시판</t>
  </si>
  <si>
    <t>[ 소          계 ]</t>
  </si>
  <si>
    <t>0.3</t>
  </si>
  <si>
    <t>유리엣칭효과, 비산방지, 엠보싱</t>
  </si>
  <si>
    <t>경량단면벽체신설</t>
  </si>
  <si>
    <t>[7등급+7등급미만] 130억 미만 ~ 81억(고시금액) 이상</t>
  </si>
  <si>
    <t>E10</t>
  </si>
  <si>
    <t>설정</t>
  </si>
  <si>
    <t>A10</t>
  </si>
  <si>
    <t>식</t>
  </si>
  <si>
    <t>산출경비(기계경비)</t>
  </si>
  <si>
    <t>YZS007000000</t>
  </si>
  <si>
    <t>검수자</t>
  </si>
  <si>
    <t>(AZZ+BZZ)*%%</t>
  </si>
  <si>
    <t>0102  경량/금속공사</t>
  </si>
  <si>
    <t>YZS001000000</t>
  </si>
  <si>
    <t>B10*%%</t>
  </si>
  <si>
    <t>YZS005000000</t>
  </si>
  <si>
    <t>YZS003000000</t>
  </si>
  <si>
    <t>9TM.D.F(H:100)+필름마감</t>
  </si>
  <si>
    <t>단  가</t>
  </si>
  <si>
    <t>CH0</t>
  </si>
  <si>
    <t>0104  수장공사</t>
  </si>
  <si>
    <t>ZZA000100000</t>
  </si>
  <si>
    <t>계</t>
  </si>
  <si>
    <t>M-BAR,일부자재재사용</t>
  </si>
  <si>
    <t>ZZB110100000</t>
  </si>
  <si>
    <t>0103  목공사</t>
  </si>
  <si>
    <t>2025년</t>
  </si>
  <si>
    <t>W10</t>
  </si>
  <si>
    <t>설 계 서 용 지 (갑 지)</t>
  </si>
  <si>
    <t>천정몰딩철거</t>
  </si>
  <si>
    <t>50형스터드+24K50T폴리에스터+12.5T 석고2P(양면)+차음시트포함(외부면 흘러내림방지 석고1P포함)</t>
    <phoneticPr fontId="14" type="noConversion"/>
  </si>
  <si>
    <t>1800*1200,목재틀+필름마감+10T강화유리+원웨이밀러필름</t>
    <phoneticPr fontId="14" type="noConversion"/>
  </si>
  <si>
    <t>설    계    서    용    지</t>
    <phoneticPr fontId="17" type="noConversion"/>
  </si>
  <si>
    <t>확
인</t>
    <phoneticPr fontId="17" type="noConversion"/>
  </si>
  <si>
    <t xml:space="preserve">공     사     명 : </t>
    <phoneticPr fontId="17" type="noConversion"/>
  </si>
  <si>
    <t xml:space="preserve">설계공사금액 : </t>
    <phoneticPr fontId="17" type="noConversion"/>
  </si>
  <si>
    <t>설
계</t>
    <phoneticPr fontId="17" type="noConversion"/>
  </si>
  <si>
    <t>2025학년도</t>
    <phoneticPr fontId="14" type="noConversion"/>
  </si>
  <si>
    <t>(재료비+직노+도급자관급) * 3.11%</t>
    <phoneticPr fontId="14" type="noConversion"/>
  </si>
  <si>
    <t>(재료비+노무비)*3.0%</t>
    <phoneticPr fontId="14" type="noConversion"/>
  </si>
  <si>
    <t>만단위 절사</t>
    <phoneticPr fontId="14" type="noConversion"/>
  </si>
  <si>
    <t>[ 튜링연구소 실험실 공간조정 건축공사 ]</t>
    <phoneticPr fontId="14" type="noConversion"/>
  </si>
  <si>
    <t>튜링연구소 실험실 공간조정 건축공사</t>
    <phoneticPr fontId="14" type="noConversion"/>
  </si>
  <si>
    <t xml:space="preserve">  2025년        9월        일             설     계</t>
    <phoneticPr fontId="17" type="noConversion"/>
  </si>
  <si>
    <t>[ 튜링연구소 공간조정 건축공사 ]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</si>
</sst>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₩&quot;#,##0;[Red]\-&quot;₩&quot;#,##0"/>
    <numFmt numFmtId="41" formatCode="_-* #,##0_-;\-* #,##0_-;_-* &quot;-&quot;_-;_-@_-"/>
    <numFmt numFmtId="176" formatCode="#,###"/>
    <numFmt numFmtId="177" formatCode="_-* #,##0.0_-;\-* #,##0.0_-;_-* &quot;-&quot;_-;_-@_-"/>
  </numFmts>
  <fonts count="22" x14ac:knownFonts="1"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1"/>
      <color theme="1"/>
      <name val="맑은 고딕"/>
      <family val="3"/>
    </font>
    <font>
      <sz val="24"/>
      <color theme="1"/>
      <name val="맑은 고딕"/>
      <family val="2"/>
      <scheme val="minor"/>
    </font>
    <font>
      <sz val="16"/>
      <color theme="1"/>
      <name val="맑은 고딕"/>
      <family val="2"/>
      <scheme val="minor"/>
    </font>
    <font>
      <sz val="1.6"/>
      <color theme="1"/>
      <name val="맑은 고딕"/>
      <family val="2"/>
      <scheme val="minor"/>
    </font>
    <font>
      <sz val="11.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b/>
      <sz val="11"/>
      <color theme="1"/>
      <name val="맑은 고딕"/>
      <family val="3"/>
    </font>
    <font>
      <sz val="32"/>
      <color theme="1"/>
      <name val="맑은 고딕"/>
      <family val="2"/>
      <scheme val="minor"/>
    </font>
    <font>
      <sz val="17.600000000000001"/>
      <color theme="1"/>
      <name val="맑은 고딕"/>
      <family val="2"/>
      <scheme val="minor"/>
    </font>
    <font>
      <b/>
      <u/>
      <sz val="16"/>
      <color theme="1"/>
      <name val="돋움체"/>
      <family val="3"/>
    </font>
    <font>
      <u/>
      <sz val="11"/>
      <color theme="10"/>
      <name val="맑은 고딕"/>
      <family val="3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name val="새굴림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0"/>
      <name val="새굴림"/>
      <family val="1"/>
      <charset val="129"/>
    </font>
    <font>
      <sz val="12"/>
      <name val="새굴림"/>
      <family val="1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15" fillId="0" borderId="0">
      <alignment vertical="center"/>
    </xf>
    <xf numFmtId="0" fontId="18" fillId="0" borderId="0">
      <alignment vertical="center"/>
    </xf>
  </cellStyleXfs>
  <cellXfs count="105">
    <xf numFmtId="0" fontId="0" fillId="0" borderId="0" xfId="0"/>
    <xf numFmtId="176" fontId="3" fillId="0" borderId="2" xfId="0" applyNumberFormat="1" applyFont="1" applyBorder="1" applyAlignment="1">
      <alignment horizontal="right" vertical="center" shrinkToFit="1"/>
    </xf>
    <xf numFmtId="0" fontId="3" fillId="0" borderId="8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2" xfId="0" applyFont="1" applyBorder="1" applyAlignment="1">
      <alignment horizontal="right" vertical="center" shrinkToFit="1"/>
    </xf>
    <xf numFmtId="0" fontId="9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0" xfId="0" applyFont="1" applyAlignment="1">
      <alignment horizontal="right" vertical="center" shrinkToFit="1"/>
    </xf>
    <xf numFmtId="41" fontId="0" fillId="0" borderId="0" xfId="0" applyNumberFormat="1"/>
    <xf numFmtId="41" fontId="9" fillId="0" borderId="2" xfId="0" applyNumberFormat="1" applyFont="1" applyBorder="1" applyAlignment="1">
      <alignment horizontal="center" vertical="center" wrapText="1" shrinkToFit="1"/>
    </xf>
    <xf numFmtId="41" fontId="3" fillId="0" borderId="2" xfId="0" applyNumberFormat="1" applyFont="1" applyBorder="1" applyAlignment="1">
      <alignment horizontal="left" vertical="center" shrinkToFit="1"/>
    </xf>
    <xf numFmtId="41" fontId="3" fillId="0" borderId="1" xfId="0" applyNumberFormat="1" applyFont="1" applyBorder="1" applyAlignment="1">
      <alignment horizontal="left" vertical="center" shrinkToFit="1"/>
    </xf>
    <xf numFmtId="41" fontId="3" fillId="0" borderId="0" xfId="0" applyNumberFormat="1" applyFont="1" applyAlignment="1">
      <alignment horizontal="left" vertical="center" shrinkToFit="1"/>
    </xf>
    <xf numFmtId="41" fontId="3" fillId="0" borderId="0" xfId="0" applyNumberFormat="1" applyFont="1" applyAlignment="1">
      <alignment horizontal="right" vertical="center" shrinkToFit="1"/>
    </xf>
    <xf numFmtId="41" fontId="3" fillId="0" borderId="2" xfId="0" applyNumberFormat="1" applyFont="1" applyBorder="1" applyAlignment="1">
      <alignment horizontal="right" vertical="center" shrinkToFit="1"/>
    </xf>
    <xf numFmtId="41" fontId="13" fillId="0" borderId="8" xfId="1" applyNumberFormat="1" applyFont="1" applyBorder="1" applyAlignment="1">
      <alignment horizontal="right" vertical="center" shrinkToFit="1"/>
    </xf>
    <xf numFmtId="177" fontId="3" fillId="0" borderId="2" xfId="0" applyNumberFormat="1" applyFont="1" applyBorder="1" applyAlignment="1">
      <alignment horizontal="right" vertical="center" shrinkToFit="1"/>
    </xf>
    <xf numFmtId="0" fontId="18" fillId="0" borderId="0" xfId="3">
      <alignment vertical="center"/>
    </xf>
    <xf numFmtId="0" fontId="16" fillId="0" borderId="0" xfId="2" applyFont="1" applyAlignment="1">
      <alignment horizontal="center" vertical="center"/>
    </xf>
    <xf numFmtId="0" fontId="19" fillId="0" borderId="13" xfId="2" applyFont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19" fillId="0" borderId="0" xfId="2" quotePrefix="1" applyFont="1" applyAlignment="1">
      <alignment horizontal="center"/>
    </xf>
    <xf numFmtId="0" fontId="19" fillId="0" borderId="0" xfId="2" applyFont="1" applyAlignment="1">
      <alignment horizontal="center" vertical="center"/>
    </xf>
    <xf numFmtId="0" fontId="20" fillId="0" borderId="12" xfId="2" applyFont="1" applyBorder="1">
      <alignment vertical="center"/>
    </xf>
    <xf numFmtId="0" fontId="19" fillId="0" borderId="12" xfId="2" applyFont="1" applyBorder="1">
      <alignment vertical="center"/>
    </xf>
    <xf numFmtId="0" fontId="19" fillId="0" borderId="13" xfId="2" quotePrefix="1" applyFont="1" applyBorder="1" applyAlignment="1">
      <alignment horizontal="center" vertical="center"/>
    </xf>
    <xf numFmtId="6" fontId="19" fillId="0" borderId="0" xfId="2" applyNumberFormat="1" applyFont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21" fillId="0" borderId="0" xfId="2" applyFont="1" applyAlignment="1">
      <alignment horizontal="right" vertical="center"/>
    </xf>
    <xf numFmtId="0" fontId="21" fillId="0" borderId="0" xfId="2" quotePrefix="1" applyFont="1" applyAlignment="1">
      <alignment horizontal="right" vertical="center"/>
    </xf>
    <xf numFmtId="6" fontId="21" fillId="0" borderId="0" xfId="2" applyNumberFormat="1" applyFont="1" applyAlignment="1">
      <alignment horizontal="center" vertical="center"/>
    </xf>
    <xf numFmtId="0" fontId="19" fillId="0" borderId="17" xfId="2" applyFont="1" applyBorder="1" applyAlignment="1">
      <alignment horizontal="center" vertical="center"/>
    </xf>
    <xf numFmtId="0" fontId="19" fillId="0" borderId="9" xfId="2" applyFont="1" applyBorder="1" applyAlignment="1">
      <alignment horizontal="center" vertical="center"/>
    </xf>
    <xf numFmtId="0" fontId="20" fillId="0" borderId="22" xfId="2" applyFont="1" applyBorder="1">
      <alignment vertical="center"/>
    </xf>
    <xf numFmtId="0" fontId="19" fillId="0" borderId="24" xfId="2" applyFont="1" applyBorder="1" applyAlignment="1">
      <alignment horizontal="center" vertical="center" wrapText="1"/>
    </xf>
    <xf numFmtId="0" fontId="19" fillId="0" borderId="13" xfId="2" applyFont="1" applyBorder="1" applyAlignment="1">
      <alignment vertical="center"/>
    </xf>
    <xf numFmtId="0" fontId="19" fillId="0" borderId="0" xfId="2" quotePrefix="1" applyFont="1" applyAlignment="1">
      <alignment vertical="center"/>
    </xf>
    <xf numFmtId="0" fontId="21" fillId="0" borderId="3" xfId="2" applyFont="1" applyBorder="1" applyAlignment="1">
      <alignment horizontal="left" vertical="center" indent="2"/>
    </xf>
    <xf numFmtId="0" fontId="21" fillId="0" borderId="23" xfId="2" applyFont="1" applyBorder="1" applyAlignment="1">
      <alignment horizontal="center" vertical="center"/>
    </xf>
    <xf numFmtId="0" fontId="21" fillId="0" borderId="3" xfId="2" applyFont="1" applyBorder="1" applyAlignment="1">
      <alignment horizontal="center" vertical="center"/>
    </xf>
    <xf numFmtId="0" fontId="19" fillId="0" borderId="0" xfId="2" quotePrefix="1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9" fillId="0" borderId="25" xfId="2" applyFont="1" applyBorder="1" applyAlignment="1">
      <alignment horizontal="center" vertical="center"/>
    </xf>
    <xf numFmtId="0" fontId="19" fillId="0" borderId="26" xfId="2" applyFont="1" applyBorder="1" applyAlignment="1">
      <alignment horizontal="center" vertical="center"/>
    </xf>
    <xf numFmtId="0" fontId="19" fillId="0" borderId="25" xfId="2" applyFont="1" applyBorder="1" applyAlignment="1">
      <alignment horizontal="center" vertical="center" wrapText="1"/>
    </xf>
    <xf numFmtId="0" fontId="19" fillId="0" borderId="26" xfId="2" applyFont="1" applyBorder="1" applyAlignment="1">
      <alignment horizontal="center" vertical="center" wrapText="1"/>
    </xf>
    <xf numFmtId="0" fontId="19" fillId="0" borderId="11" xfId="2" applyFont="1" applyBorder="1" applyAlignment="1">
      <alignment horizontal="center" vertical="center"/>
    </xf>
    <xf numFmtId="0" fontId="19" fillId="0" borderId="18" xfId="2" applyFont="1" applyBorder="1" applyAlignment="1">
      <alignment horizontal="center" vertical="center"/>
    </xf>
    <xf numFmtId="0" fontId="21" fillId="0" borderId="23" xfId="2" applyFont="1" applyBorder="1" applyAlignment="1">
      <alignment horizontal="left" vertical="center" wrapText="1" indent="2"/>
    </xf>
    <xf numFmtId="0" fontId="10" fillId="0" borderId="9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0" fillId="0" borderId="3" xfId="0" applyNumberForma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1" fontId="12" fillId="0" borderId="0" xfId="0" applyNumberFormat="1" applyFont="1" applyAlignment="1">
      <alignment horizontal="center" vertical="center"/>
    </xf>
    <xf numFmtId="41" fontId="0" fillId="0" borderId="0" xfId="0" applyNumberFormat="1" applyAlignment="1">
      <alignment horizontal="left" vertical="center"/>
    </xf>
    <xf numFmtId="41" fontId="2" fillId="0" borderId="1" xfId="0" applyNumberFormat="1" applyFont="1" applyBorder="1" applyAlignment="1">
      <alignment horizontal="center" vertical="center"/>
    </xf>
    <xf numFmtId="41" fontId="2" fillId="0" borderId="10" xfId="0" applyNumberFormat="1" applyFont="1" applyBorder="1" applyAlignment="1">
      <alignment horizontal="center" vertical="center"/>
    </xf>
    <xf numFmtId="41" fontId="2" fillId="0" borderId="6" xfId="0" applyNumberFormat="1" applyFont="1" applyBorder="1" applyAlignment="1">
      <alignment horizontal="center" vertical="center"/>
    </xf>
    <xf numFmtId="41" fontId="2" fillId="0" borderId="4" xfId="0" applyNumberFormat="1" applyFont="1" applyBorder="1" applyAlignment="1">
      <alignment horizontal="center" vertical="center"/>
    </xf>
    <xf numFmtId="41" fontId="2" fillId="0" borderId="8" xfId="0" applyNumberFormat="1" applyFont="1" applyBorder="1" applyAlignment="1">
      <alignment horizontal="center" vertical="center"/>
    </xf>
    <xf numFmtId="41" fontId="2" fillId="0" borderId="0" xfId="0" applyNumberFormat="1" applyFont="1" applyAlignment="1">
      <alignment horizontal="center" vertical="center"/>
    </xf>
  </cellXfs>
  <cellStyles count="4">
    <cellStyle name="표준" xfId="0" builtinId="0"/>
    <cellStyle name="표준 2" xfId="3" xr:uid="{E5F07E80-49E5-416F-BF03-DC055CF89550}"/>
    <cellStyle name="표준 2 2" xfId="2" xr:uid="{546025D0-26AA-43A3-AE8D-9832727382DB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53D9E-C4E4-47D9-BD2C-C3FAA92E462C}">
  <sheetPr>
    <pageSetUpPr fitToPage="1"/>
  </sheetPr>
  <dimension ref="B1:K10"/>
  <sheetViews>
    <sheetView view="pageBreakPreview" zoomScaleNormal="100" zoomScaleSheetLayoutView="100" workbookViewId="0">
      <selection activeCell="I8" sqref="I8"/>
    </sheetView>
  </sheetViews>
  <sheetFormatPr defaultRowHeight="16.5" x14ac:dyDescent="0.3"/>
  <cols>
    <col min="1" max="1" width="2.5" style="18" customWidth="1"/>
    <col min="2" max="7" width="9.375" style="18" customWidth="1"/>
    <col min="8" max="11" width="15" style="18" customWidth="1"/>
    <col min="12" max="12" width="2.5" style="18" customWidth="1"/>
    <col min="13" max="258" width="9" style="18"/>
    <col min="259" max="259" width="5.625" style="18" customWidth="1"/>
    <col min="260" max="260" width="10.625" style="18" customWidth="1"/>
    <col min="261" max="261" width="6.625" style="18" customWidth="1"/>
    <col min="262" max="262" width="6.75" style="18" customWidth="1"/>
    <col min="263" max="263" width="16.625" style="18" customWidth="1"/>
    <col min="264" max="264" width="6.75" style="18" customWidth="1"/>
    <col min="265" max="265" width="16.625" style="18" customWidth="1"/>
    <col min="266" max="266" width="18.75" style="18" customWidth="1"/>
    <col min="267" max="267" width="22.625" style="18" customWidth="1"/>
    <col min="268" max="268" width="17.5" style="18" customWidth="1"/>
    <col min="269" max="514" width="9" style="18"/>
    <col min="515" max="515" width="5.625" style="18" customWidth="1"/>
    <col min="516" max="516" width="10.625" style="18" customWidth="1"/>
    <col min="517" max="517" width="6.625" style="18" customWidth="1"/>
    <col min="518" max="518" width="6.75" style="18" customWidth="1"/>
    <col min="519" max="519" width="16.625" style="18" customWidth="1"/>
    <col min="520" max="520" width="6.75" style="18" customWidth="1"/>
    <col min="521" max="521" width="16.625" style="18" customWidth="1"/>
    <col min="522" max="522" width="18.75" style="18" customWidth="1"/>
    <col min="523" max="523" width="22.625" style="18" customWidth="1"/>
    <col min="524" max="524" width="17.5" style="18" customWidth="1"/>
    <col min="525" max="770" width="9" style="18"/>
    <col min="771" max="771" width="5.625" style="18" customWidth="1"/>
    <col min="772" max="772" width="10.625" style="18" customWidth="1"/>
    <col min="773" max="773" width="6.625" style="18" customWidth="1"/>
    <col min="774" max="774" width="6.75" style="18" customWidth="1"/>
    <col min="775" max="775" width="16.625" style="18" customWidth="1"/>
    <col min="776" max="776" width="6.75" style="18" customWidth="1"/>
    <col min="777" max="777" width="16.625" style="18" customWidth="1"/>
    <col min="778" max="778" width="18.75" style="18" customWidth="1"/>
    <col min="779" max="779" width="22.625" style="18" customWidth="1"/>
    <col min="780" max="780" width="17.5" style="18" customWidth="1"/>
    <col min="781" max="1026" width="9" style="18"/>
    <col min="1027" max="1027" width="5.625" style="18" customWidth="1"/>
    <col min="1028" max="1028" width="10.625" style="18" customWidth="1"/>
    <col min="1029" max="1029" width="6.625" style="18" customWidth="1"/>
    <col min="1030" max="1030" width="6.75" style="18" customWidth="1"/>
    <col min="1031" max="1031" width="16.625" style="18" customWidth="1"/>
    <col min="1032" max="1032" width="6.75" style="18" customWidth="1"/>
    <col min="1033" max="1033" width="16.625" style="18" customWidth="1"/>
    <col min="1034" max="1034" width="18.75" style="18" customWidth="1"/>
    <col min="1035" max="1035" width="22.625" style="18" customWidth="1"/>
    <col min="1036" max="1036" width="17.5" style="18" customWidth="1"/>
    <col min="1037" max="1282" width="9" style="18"/>
    <col min="1283" max="1283" width="5.625" style="18" customWidth="1"/>
    <col min="1284" max="1284" width="10.625" style="18" customWidth="1"/>
    <col min="1285" max="1285" width="6.625" style="18" customWidth="1"/>
    <col min="1286" max="1286" width="6.75" style="18" customWidth="1"/>
    <col min="1287" max="1287" width="16.625" style="18" customWidth="1"/>
    <col min="1288" max="1288" width="6.75" style="18" customWidth="1"/>
    <col min="1289" max="1289" width="16.625" style="18" customWidth="1"/>
    <col min="1290" max="1290" width="18.75" style="18" customWidth="1"/>
    <col min="1291" max="1291" width="22.625" style="18" customWidth="1"/>
    <col min="1292" max="1292" width="17.5" style="18" customWidth="1"/>
    <col min="1293" max="1538" width="9" style="18"/>
    <col min="1539" max="1539" width="5.625" style="18" customWidth="1"/>
    <col min="1540" max="1540" width="10.625" style="18" customWidth="1"/>
    <col min="1541" max="1541" width="6.625" style="18" customWidth="1"/>
    <col min="1542" max="1542" width="6.75" style="18" customWidth="1"/>
    <col min="1543" max="1543" width="16.625" style="18" customWidth="1"/>
    <col min="1544" max="1544" width="6.75" style="18" customWidth="1"/>
    <col min="1545" max="1545" width="16.625" style="18" customWidth="1"/>
    <col min="1546" max="1546" width="18.75" style="18" customWidth="1"/>
    <col min="1547" max="1547" width="22.625" style="18" customWidth="1"/>
    <col min="1548" max="1548" width="17.5" style="18" customWidth="1"/>
    <col min="1549" max="1794" width="9" style="18"/>
    <col min="1795" max="1795" width="5.625" style="18" customWidth="1"/>
    <col min="1796" max="1796" width="10.625" style="18" customWidth="1"/>
    <col min="1797" max="1797" width="6.625" style="18" customWidth="1"/>
    <col min="1798" max="1798" width="6.75" style="18" customWidth="1"/>
    <col min="1799" max="1799" width="16.625" style="18" customWidth="1"/>
    <col min="1800" max="1800" width="6.75" style="18" customWidth="1"/>
    <col min="1801" max="1801" width="16.625" style="18" customWidth="1"/>
    <col min="1802" max="1802" width="18.75" style="18" customWidth="1"/>
    <col min="1803" max="1803" width="22.625" style="18" customWidth="1"/>
    <col min="1804" max="1804" width="17.5" style="18" customWidth="1"/>
    <col min="1805" max="2050" width="9" style="18"/>
    <col min="2051" max="2051" width="5.625" style="18" customWidth="1"/>
    <col min="2052" max="2052" width="10.625" style="18" customWidth="1"/>
    <col min="2053" max="2053" width="6.625" style="18" customWidth="1"/>
    <col min="2054" max="2054" width="6.75" style="18" customWidth="1"/>
    <col min="2055" max="2055" width="16.625" style="18" customWidth="1"/>
    <col min="2056" max="2056" width="6.75" style="18" customWidth="1"/>
    <col min="2057" max="2057" width="16.625" style="18" customWidth="1"/>
    <col min="2058" max="2058" width="18.75" style="18" customWidth="1"/>
    <col min="2059" max="2059" width="22.625" style="18" customWidth="1"/>
    <col min="2060" max="2060" width="17.5" style="18" customWidth="1"/>
    <col min="2061" max="2306" width="9" style="18"/>
    <col min="2307" max="2307" width="5.625" style="18" customWidth="1"/>
    <col min="2308" max="2308" width="10.625" style="18" customWidth="1"/>
    <col min="2309" max="2309" width="6.625" style="18" customWidth="1"/>
    <col min="2310" max="2310" width="6.75" style="18" customWidth="1"/>
    <col min="2311" max="2311" width="16.625" style="18" customWidth="1"/>
    <col min="2312" max="2312" width="6.75" style="18" customWidth="1"/>
    <col min="2313" max="2313" width="16.625" style="18" customWidth="1"/>
    <col min="2314" max="2314" width="18.75" style="18" customWidth="1"/>
    <col min="2315" max="2315" width="22.625" style="18" customWidth="1"/>
    <col min="2316" max="2316" width="17.5" style="18" customWidth="1"/>
    <col min="2317" max="2562" width="9" style="18"/>
    <col min="2563" max="2563" width="5.625" style="18" customWidth="1"/>
    <col min="2564" max="2564" width="10.625" style="18" customWidth="1"/>
    <col min="2565" max="2565" width="6.625" style="18" customWidth="1"/>
    <col min="2566" max="2566" width="6.75" style="18" customWidth="1"/>
    <col min="2567" max="2567" width="16.625" style="18" customWidth="1"/>
    <col min="2568" max="2568" width="6.75" style="18" customWidth="1"/>
    <col min="2569" max="2569" width="16.625" style="18" customWidth="1"/>
    <col min="2570" max="2570" width="18.75" style="18" customWidth="1"/>
    <col min="2571" max="2571" width="22.625" style="18" customWidth="1"/>
    <col min="2572" max="2572" width="17.5" style="18" customWidth="1"/>
    <col min="2573" max="2818" width="9" style="18"/>
    <col min="2819" max="2819" width="5.625" style="18" customWidth="1"/>
    <col min="2820" max="2820" width="10.625" style="18" customWidth="1"/>
    <col min="2821" max="2821" width="6.625" style="18" customWidth="1"/>
    <col min="2822" max="2822" width="6.75" style="18" customWidth="1"/>
    <col min="2823" max="2823" width="16.625" style="18" customWidth="1"/>
    <col min="2824" max="2824" width="6.75" style="18" customWidth="1"/>
    <col min="2825" max="2825" width="16.625" style="18" customWidth="1"/>
    <col min="2826" max="2826" width="18.75" style="18" customWidth="1"/>
    <col min="2827" max="2827" width="22.625" style="18" customWidth="1"/>
    <col min="2828" max="2828" width="17.5" style="18" customWidth="1"/>
    <col min="2829" max="3074" width="9" style="18"/>
    <col min="3075" max="3075" width="5.625" style="18" customWidth="1"/>
    <col min="3076" max="3076" width="10.625" style="18" customWidth="1"/>
    <col min="3077" max="3077" width="6.625" style="18" customWidth="1"/>
    <col min="3078" max="3078" width="6.75" style="18" customWidth="1"/>
    <col min="3079" max="3079" width="16.625" style="18" customWidth="1"/>
    <col min="3080" max="3080" width="6.75" style="18" customWidth="1"/>
    <col min="3081" max="3081" width="16.625" style="18" customWidth="1"/>
    <col min="3082" max="3082" width="18.75" style="18" customWidth="1"/>
    <col min="3083" max="3083" width="22.625" style="18" customWidth="1"/>
    <col min="3084" max="3084" width="17.5" style="18" customWidth="1"/>
    <col min="3085" max="3330" width="9" style="18"/>
    <col min="3331" max="3331" width="5.625" style="18" customWidth="1"/>
    <col min="3332" max="3332" width="10.625" style="18" customWidth="1"/>
    <col min="3333" max="3333" width="6.625" style="18" customWidth="1"/>
    <col min="3334" max="3334" width="6.75" style="18" customWidth="1"/>
    <col min="3335" max="3335" width="16.625" style="18" customWidth="1"/>
    <col min="3336" max="3336" width="6.75" style="18" customWidth="1"/>
    <col min="3337" max="3337" width="16.625" style="18" customWidth="1"/>
    <col min="3338" max="3338" width="18.75" style="18" customWidth="1"/>
    <col min="3339" max="3339" width="22.625" style="18" customWidth="1"/>
    <col min="3340" max="3340" width="17.5" style="18" customWidth="1"/>
    <col min="3341" max="3586" width="9" style="18"/>
    <col min="3587" max="3587" width="5.625" style="18" customWidth="1"/>
    <col min="3588" max="3588" width="10.625" style="18" customWidth="1"/>
    <col min="3589" max="3589" width="6.625" style="18" customWidth="1"/>
    <col min="3590" max="3590" width="6.75" style="18" customWidth="1"/>
    <col min="3591" max="3591" width="16.625" style="18" customWidth="1"/>
    <col min="3592" max="3592" width="6.75" style="18" customWidth="1"/>
    <col min="3593" max="3593" width="16.625" style="18" customWidth="1"/>
    <col min="3594" max="3594" width="18.75" style="18" customWidth="1"/>
    <col min="3595" max="3595" width="22.625" style="18" customWidth="1"/>
    <col min="3596" max="3596" width="17.5" style="18" customWidth="1"/>
    <col min="3597" max="3842" width="9" style="18"/>
    <col min="3843" max="3843" width="5.625" style="18" customWidth="1"/>
    <col min="3844" max="3844" width="10.625" style="18" customWidth="1"/>
    <col min="3845" max="3845" width="6.625" style="18" customWidth="1"/>
    <col min="3846" max="3846" width="6.75" style="18" customWidth="1"/>
    <col min="3847" max="3847" width="16.625" style="18" customWidth="1"/>
    <col min="3848" max="3848" width="6.75" style="18" customWidth="1"/>
    <col min="3849" max="3849" width="16.625" style="18" customWidth="1"/>
    <col min="3850" max="3850" width="18.75" style="18" customWidth="1"/>
    <col min="3851" max="3851" width="22.625" style="18" customWidth="1"/>
    <col min="3852" max="3852" width="17.5" style="18" customWidth="1"/>
    <col min="3853" max="4098" width="9" style="18"/>
    <col min="4099" max="4099" width="5.625" style="18" customWidth="1"/>
    <col min="4100" max="4100" width="10.625" style="18" customWidth="1"/>
    <col min="4101" max="4101" width="6.625" style="18" customWidth="1"/>
    <col min="4102" max="4102" width="6.75" style="18" customWidth="1"/>
    <col min="4103" max="4103" width="16.625" style="18" customWidth="1"/>
    <col min="4104" max="4104" width="6.75" style="18" customWidth="1"/>
    <col min="4105" max="4105" width="16.625" style="18" customWidth="1"/>
    <col min="4106" max="4106" width="18.75" style="18" customWidth="1"/>
    <col min="4107" max="4107" width="22.625" style="18" customWidth="1"/>
    <col min="4108" max="4108" width="17.5" style="18" customWidth="1"/>
    <col min="4109" max="4354" width="9" style="18"/>
    <col min="4355" max="4355" width="5.625" style="18" customWidth="1"/>
    <col min="4356" max="4356" width="10.625" style="18" customWidth="1"/>
    <col min="4357" max="4357" width="6.625" style="18" customWidth="1"/>
    <col min="4358" max="4358" width="6.75" style="18" customWidth="1"/>
    <col min="4359" max="4359" width="16.625" style="18" customWidth="1"/>
    <col min="4360" max="4360" width="6.75" style="18" customWidth="1"/>
    <col min="4361" max="4361" width="16.625" style="18" customWidth="1"/>
    <col min="4362" max="4362" width="18.75" style="18" customWidth="1"/>
    <col min="4363" max="4363" width="22.625" style="18" customWidth="1"/>
    <col min="4364" max="4364" width="17.5" style="18" customWidth="1"/>
    <col min="4365" max="4610" width="9" style="18"/>
    <col min="4611" max="4611" width="5.625" style="18" customWidth="1"/>
    <col min="4612" max="4612" width="10.625" style="18" customWidth="1"/>
    <col min="4613" max="4613" width="6.625" style="18" customWidth="1"/>
    <col min="4614" max="4614" width="6.75" style="18" customWidth="1"/>
    <col min="4615" max="4615" width="16.625" style="18" customWidth="1"/>
    <col min="4616" max="4616" width="6.75" style="18" customWidth="1"/>
    <col min="4617" max="4617" width="16.625" style="18" customWidth="1"/>
    <col min="4618" max="4618" width="18.75" style="18" customWidth="1"/>
    <col min="4619" max="4619" width="22.625" style="18" customWidth="1"/>
    <col min="4620" max="4620" width="17.5" style="18" customWidth="1"/>
    <col min="4621" max="4866" width="9" style="18"/>
    <col min="4867" max="4867" width="5.625" style="18" customWidth="1"/>
    <col min="4868" max="4868" width="10.625" style="18" customWidth="1"/>
    <col min="4869" max="4869" width="6.625" style="18" customWidth="1"/>
    <col min="4870" max="4870" width="6.75" style="18" customWidth="1"/>
    <col min="4871" max="4871" width="16.625" style="18" customWidth="1"/>
    <col min="4872" max="4872" width="6.75" style="18" customWidth="1"/>
    <col min="4873" max="4873" width="16.625" style="18" customWidth="1"/>
    <col min="4874" max="4874" width="18.75" style="18" customWidth="1"/>
    <col min="4875" max="4875" width="22.625" style="18" customWidth="1"/>
    <col min="4876" max="4876" width="17.5" style="18" customWidth="1"/>
    <col min="4877" max="5122" width="9" style="18"/>
    <col min="5123" max="5123" width="5.625" style="18" customWidth="1"/>
    <col min="5124" max="5124" width="10.625" style="18" customWidth="1"/>
    <col min="5125" max="5125" width="6.625" style="18" customWidth="1"/>
    <col min="5126" max="5126" width="6.75" style="18" customWidth="1"/>
    <col min="5127" max="5127" width="16.625" style="18" customWidth="1"/>
    <col min="5128" max="5128" width="6.75" style="18" customWidth="1"/>
    <col min="5129" max="5129" width="16.625" style="18" customWidth="1"/>
    <col min="5130" max="5130" width="18.75" style="18" customWidth="1"/>
    <col min="5131" max="5131" width="22.625" style="18" customWidth="1"/>
    <col min="5132" max="5132" width="17.5" style="18" customWidth="1"/>
    <col min="5133" max="5378" width="9" style="18"/>
    <col min="5379" max="5379" width="5.625" style="18" customWidth="1"/>
    <col min="5380" max="5380" width="10.625" style="18" customWidth="1"/>
    <col min="5381" max="5381" width="6.625" style="18" customWidth="1"/>
    <col min="5382" max="5382" width="6.75" style="18" customWidth="1"/>
    <col min="5383" max="5383" width="16.625" style="18" customWidth="1"/>
    <col min="5384" max="5384" width="6.75" style="18" customWidth="1"/>
    <col min="5385" max="5385" width="16.625" style="18" customWidth="1"/>
    <col min="5386" max="5386" width="18.75" style="18" customWidth="1"/>
    <col min="5387" max="5387" width="22.625" style="18" customWidth="1"/>
    <col min="5388" max="5388" width="17.5" style="18" customWidth="1"/>
    <col min="5389" max="5634" width="9" style="18"/>
    <col min="5635" max="5635" width="5.625" style="18" customWidth="1"/>
    <col min="5636" max="5636" width="10.625" style="18" customWidth="1"/>
    <col min="5637" max="5637" width="6.625" style="18" customWidth="1"/>
    <col min="5638" max="5638" width="6.75" style="18" customWidth="1"/>
    <col min="5639" max="5639" width="16.625" style="18" customWidth="1"/>
    <col min="5640" max="5640" width="6.75" style="18" customWidth="1"/>
    <col min="5641" max="5641" width="16.625" style="18" customWidth="1"/>
    <col min="5642" max="5642" width="18.75" style="18" customWidth="1"/>
    <col min="5643" max="5643" width="22.625" style="18" customWidth="1"/>
    <col min="5644" max="5644" width="17.5" style="18" customWidth="1"/>
    <col min="5645" max="5890" width="9" style="18"/>
    <col min="5891" max="5891" width="5.625" style="18" customWidth="1"/>
    <col min="5892" max="5892" width="10.625" style="18" customWidth="1"/>
    <col min="5893" max="5893" width="6.625" style="18" customWidth="1"/>
    <col min="5894" max="5894" width="6.75" style="18" customWidth="1"/>
    <col min="5895" max="5895" width="16.625" style="18" customWidth="1"/>
    <col min="5896" max="5896" width="6.75" style="18" customWidth="1"/>
    <col min="5897" max="5897" width="16.625" style="18" customWidth="1"/>
    <col min="5898" max="5898" width="18.75" style="18" customWidth="1"/>
    <col min="5899" max="5899" width="22.625" style="18" customWidth="1"/>
    <col min="5900" max="5900" width="17.5" style="18" customWidth="1"/>
    <col min="5901" max="6146" width="9" style="18"/>
    <col min="6147" max="6147" width="5.625" style="18" customWidth="1"/>
    <col min="6148" max="6148" width="10.625" style="18" customWidth="1"/>
    <col min="6149" max="6149" width="6.625" style="18" customWidth="1"/>
    <col min="6150" max="6150" width="6.75" style="18" customWidth="1"/>
    <col min="6151" max="6151" width="16.625" style="18" customWidth="1"/>
    <col min="6152" max="6152" width="6.75" style="18" customWidth="1"/>
    <col min="6153" max="6153" width="16.625" style="18" customWidth="1"/>
    <col min="6154" max="6154" width="18.75" style="18" customWidth="1"/>
    <col min="6155" max="6155" width="22.625" style="18" customWidth="1"/>
    <col min="6156" max="6156" width="17.5" style="18" customWidth="1"/>
    <col min="6157" max="6402" width="9" style="18"/>
    <col min="6403" max="6403" width="5.625" style="18" customWidth="1"/>
    <col min="6404" max="6404" width="10.625" style="18" customWidth="1"/>
    <col min="6405" max="6405" width="6.625" style="18" customWidth="1"/>
    <col min="6406" max="6406" width="6.75" style="18" customWidth="1"/>
    <col min="6407" max="6407" width="16.625" style="18" customWidth="1"/>
    <col min="6408" max="6408" width="6.75" style="18" customWidth="1"/>
    <col min="6409" max="6409" width="16.625" style="18" customWidth="1"/>
    <col min="6410" max="6410" width="18.75" style="18" customWidth="1"/>
    <col min="6411" max="6411" width="22.625" style="18" customWidth="1"/>
    <col min="6412" max="6412" width="17.5" style="18" customWidth="1"/>
    <col min="6413" max="6658" width="9" style="18"/>
    <col min="6659" max="6659" width="5.625" style="18" customWidth="1"/>
    <col min="6660" max="6660" width="10.625" style="18" customWidth="1"/>
    <col min="6661" max="6661" width="6.625" style="18" customWidth="1"/>
    <col min="6662" max="6662" width="6.75" style="18" customWidth="1"/>
    <col min="6663" max="6663" width="16.625" style="18" customWidth="1"/>
    <col min="6664" max="6664" width="6.75" style="18" customWidth="1"/>
    <col min="6665" max="6665" width="16.625" style="18" customWidth="1"/>
    <col min="6666" max="6666" width="18.75" style="18" customWidth="1"/>
    <col min="6667" max="6667" width="22.625" style="18" customWidth="1"/>
    <col min="6668" max="6668" width="17.5" style="18" customWidth="1"/>
    <col min="6669" max="6914" width="9" style="18"/>
    <col min="6915" max="6915" width="5.625" style="18" customWidth="1"/>
    <col min="6916" max="6916" width="10.625" style="18" customWidth="1"/>
    <col min="6917" max="6917" width="6.625" style="18" customWidth="1"/>
    <col min="6918" max="6918" width="6.75" style="18" customWidth="1"/>
    <col min="6919" max="6919" width="16.625" style="18" customWidth="1"/>
    <col min="6920" max="6920" width="6.75" style="18" customWidth="1"/>
    <col min="6921" max="6921" width="16.625" style="18" customWidth="1"/>
    <col min="6922" max="6922" width="18.75" style="18" customWidth="1"/>
    <col min="6923" max="6923" width="22.625" style="18" customWidth="1"/>
    <col min="6924" max="6924" width="17.5" style="18" customWidth="1"/>
    <col min="6925" max="7170" width="9" style="18"/>
    <col min="7171" max="7171" width="5.625" style="18" customWidth="1"/>
    <col min="7172" max="7172" width="10.625" style="18" customWidth="1"/>
    <col min="7173" max="7173" width="6.625" style="18" customWidth="1"/>
    <col min="7174" max="7174" width="6.75" style="18" customWidth="1"/>
    <col min="7175" max="7175" width="16.625" style="18" customWidth="1"/>
    <col min="7176" max="7176" width="6.75" style="18" customWidth="1"/>
    <col min="7177" max="7177" width="16.625" style="18" customWidth="1"/>
    <col min="7178" max="7178" width="18.75" style="18" customWidth="1"/>
    <col min="7179" max="7179" width="22.625" style="18" customWidth="1"/>
    <col min="7180" max="7180" width="17.5" style="18" customWidth="1"/>
    <col min="7181" max="7426" width="9" style="18"/>
    <col min="7427" max="7427" width="5.625" style="18" customWidth="1"/>
    <col min="7428" max="7428" width="10.625" style="18" customWidth="1"/>
    <col min="7429" max="7429" width="6.625" style="18" customWidth="1"/>
    <col min="7430" max="7430" width="6.75" style="18" customWidth="1"/>
    <col min="7431" max="7431" width="16.625" style="18" customWidth="1"/>
    <col min="7432" max="7432" width="6.75" style="18" customWidth="1"/>
    <col min="7433" max="7433" width="16.625" style="18" customWidth="1"/>
    <col min="7434" max="7434" width="18.75" style="18" customWidth="1"/>
    <col min="7435" max="7435" width="22.625" style="18" customWidth="1"/>
    <col min="7436" max="7436" width="17.5" style="18" customWidth="1"/>
    <col min="7437" max="7682" width="9" style="18"/>
    <col min="7683" max="7683" width="5.625" style="18" customWidth="1"/>
    <col min="7684" max="7684" width="10.625" style="18" customWidth="1"/>
    <col min="7685" max="7685" width="6.625" style="18" customWidth="1"/>
    <col min="7686" max="7686" width="6.75" style="18" customWidth="1"/>
    <col min="7687" max="7687" width="16.625" style="18" customWidth="1"/>
    <col min="7688" max="7688" width="6.75" style="18" customWidth="1"/>
    <col min="7689" max="7689" width="16.625" style="18" customWidth="1"/>
    <col min="7690" max="7690" width="18.75" style="18" customWidth="1"/>
    <col min="7691" max="7691" width="22.625" style="18" customWidth="1"/>
    <col min="7692" max="7692" width="17.5" style="18" customWidth="1"/>
    <col min="7693" max="7938" width="9" style="18"/>
    <col min="7939" max="7939" width="5.625" style="18" customWidth="1"/>
    <col min="7940" max="7940" width="10.625" style="18" customWidth="1"/>
    <col min="7941" max="7941" width="6.625" style="18" customWidth="1"/>
    <col min="7942" max="7942" width="6.75" style="18" customWidth="1"/>
    <col min="7943" max="7943" width="16.625" style="18" customWidth="1"/>
    <col min="7944" max="7944" width="6.75" style="18" customWidth="1"/>
    <col min="7945" max="7945" width="16.625" style="18" customWidth="1"/>
    <col min="7946" max="7946" width="18.75" style="18" customWidth="1"/>
    <col min="7947" max="7947" width="22.625" style="18" customWidth="1"/>
    <col min="7948" max="7948" width="17.5" style="18" customWidth="1"/>
    <col min="7949" max="8194" width="9" style="18"/>
    <col min="8195" max="8195" width="5.625" style="18" customWidth="1"/>
    <col min="8196" max="8196" width="10.625" style="18" customWidth="1"/>
    <col min="8197" max="8197" width="6.625" style="18" customWidth="1"/>
    <col min="8198" max="8198" width="6.75" style="18" customWidth="1"/>
    <col min="8199" max="8199" width="16.625" style="18" customWidth="1"/>
    <col min="8200" max="8200" width="6.75" style="18" customWidth="1"/>
    <col min="8201" max="8201" width="16.625" style="18" customWidth="1"/>
    <col min="8202" max="8202" width="18.75" style="18" customWidth="1"/>
    <col min="8203" max="8203" width="22.625" style="18" customWidth="1"/>
    <col min="8204" max="8204" width="17.5" style="18" customWidth="1"/>
    <col min="8205" max="8450" width="9" style="18"/>
    <col min="8451" max="8451" width="5.625" style="18" customWidth="1"/>
    <col min="8452" max="8452" width="10.625" style="18" customWidth="1"/>
    <col min="8453" max="8453" width="6.625" style="18" customWidth="1"/>
    <col min="8454" max="8454" width="6.75" style="18" customWidth="1"/>
    <col min="8455" max="8455" width="16.625" style="18" customWidth="1"/>
    <col min="8456" max="8456" width="6.75" style="18" customWidth="1"/>
    <col min="8457" max="8457" width="16.625" style="18" customWidth="1"/>
    <col min="8458" max="8458" width="18.75" style="18" customWidth="1"/>
    <col min="8459" max="8459" width="22.625" style="18" customWidth="1"/>
    <col min="8460" max="8460" width="17.5" style="18" customWidth="1"/>
    <col min="8461" max="8706" width="9" style="18"/>
    <col min="8707" max="8707" width="5.625" style="18" customWidth="1"/>
    <col min="8708" max="8708" width="10.625" style="18" customWidth="1"/>
    <col min="8709" max="8709" width="6.625" style="18" customWidth="1"/>
    <col min="8710" max="8710" width="6.75" style="18" customWidth="1"/>
    <col min="8711" max="8711" width="16.625" style="18" customWidth="1"/>
    <col min="8712" max="8712" width="6.75" style="18" customWidth="1"/>
    <col min="8713" max="8713" width="16.625" style="18" customWidth="1"/>
    <col min="8714" max="8714" width="18.75" style="18" customWidth="1"/>
    <col min="8715" max="8715" width="22.625" style="18" customWidth="1"/>
    <col min="8716" max="8716" width="17.5" style="18" customWidth="1"/>
    <col min="8717" max="8962" width="9" style="18"/>
    <col min="8963" max="8963" width="5.625" style="18" customWidth="1"/>
    <col min="8964" max="8964" width="10.625" style="18" customWidth="1"/>
    <col min="8965" max="8965" width="6.625" style="18" customWidth="1"/>
    <col min="8966" max="8966" width="6.75" style="18" customWidth="1"/>
    <col min="8967" max="8967" width="16.625" style="18" customWidth="1"/>
    <col min="8968" max="8968" width="6.75" style="18" customWidth="1"/>
    <col min="8969" max="8969" width="16.625" style="18" customWidth="1"/>
    <col min="8970" max="8970" width="18.75" style="18" customWidth="1"/>
    <col min="8971" max="8971" width="22.625" style="18" customWidth="1"/>
    <col min="8972" max="8972" width="17.5" style="18" customWidth="1"/>
    <col min="8973" max="9218" width="9" style="18"/>
    <col min="9219" max="9219" width="5.625" style="18" customWidth="1"/>
    <col min="9220" max="9220" width="10.625" style="18" customWidth="1"/>
    <col min="9221" max="9221" width="6.625" style="18" customWidth="1"/>
    <col min="9222" max="9222" width="6.75" style="18" customWidth="1"/>
    <col min="9223" max="9223" width="16.625" style="18" customWidth="1"/>
    <col min="9224" max="9224" width="6.75" style="18" customWidth="1"/>
    <col min="9225" max="9225" width="16.625" style="18" customWidth="1"/>
    <col min="9226" max="9226" width="18.75" style="18" customWidth="1"/>
    <col min="9227" max="9227" width="22.625" style="18" customWidth="1"/>
    <col min="9228" max="9228" width="17.5" style="18" customWidth="1"/>
    <col min="9229" max="9474" width="9" style="18"/>
    <col min="9475" max="9475" width="5.625" style="18" customWidth="1"/>
    <col min="9476" max="9476" width="10.625" style="18" customWidth="1"/>
    <col min="9477" max="9477" width="6.625" style="18" customWidth="1"/>
    <col min="9478" max="9478" width="6.75" style="18" customWidth="1"/>
    <col min="9479" max="9479" width="16.625" style="18" customWidth="1"/>
    <col min="9480" max="9480" width="6.75" style="18" customWidth="1"/>
    <col min="9481" max="9481" width="16.625" style="18" customWidth="1"/>
    <col min="9482" max="9482" width="18.75" style="18" customWidth="1"/>
    <col min="9483" max="9483" width="22.625" style="18" customWidth="1"/>
    <col min="9484" max="9484" width="17.5" style="18" customWidth="1"/>
    <col min="9485" max="9730" width="9" style="18"/>
    <col min="9731" max="9731" width="5.625" style="18" customWidth="1"/>
    <col min="9732" max="9732" width="10.625" style="18" customWidth="1"/>
    <col min="9733" max="9733" width="6.625" style="18" customWidth="1"/>
    <col min="9734" max="9734" width="6.75" style="18" customWidth="1"/>
    <col min="9735" max="9735" width="16.625" style="18" customWidth="1"/>
    <col min="9736" max="9736" width="6.75" style="18" customWidth="1"/>
    <col min="9737" max="9737" width="16.625" style="18" customWidth="1"/>
    <col min="9738" max="9738" width="18.75" style="18" customWidth="1"/>
    <col min="9739" max="9739" width="22.625" style="18" customWidth="1"/>
    <col min="9740" max="9740" width="17.5" style="18" customWidth="1"/>
    <col min="9741" max="9986" width="9" style="18"/>
    <col min="9987" max="9987" width="5.625" style="18" customWidth="1"/>
    <col min="9988" max="9988" width="10.625" style="18" customWidth="1"/>
    <col min="9989" max="9989" width="6.625" style="18" customWidth="1"/>
    <col min="9990" max="9990" width="6.75" style="18" customWidth="1"/>
    <col min="9991" max="9991" width="16.625" style="18" customWidth="1"/>
    <col min="9992" max="9992" width="6.75" style="18" customWidth="1"/>
    <col min="9993" max="9993" width="16.625" style="18" customWidth="1"/>
    <col min="9994" max="9994" width="18.75" style="18" customWidth="1"/>
    <col min="9995" max="9995" width="22.625" style="18" customWidth="1"/>
    <col min="9996" max="9996" width="17.5" style="18" customWidth="1"/>
    <col min="9997" max="10242" width="9" style="18"/>
    <col min="10243" max="10243" width="5.625" style="18" customWidth="1"/>
    <col min="10244" max="10244" width="10.625" style="18" customWidth="1"/>
    <col min="10245" max="10245" width="6.625" style="18" customWidth="1"/>
    <col min="10246" max="10246" width="6.75" style="18" customWidth="1"/>
    <col min="10247" max="10247" width="16.625" style="18" customWidth="1"/>
    <col min="10248" max="10248" width="6.75" style="18" customWidth="1"/>
    <col min="10249" max="10249" width="16.625" style="18" customWidth="1"/>
    <col min="10250" max="10250" width="18.75" style="18" customWidth="1"/>
    <col min="10251" max="10251" width="22.625" style="18" customWidth="1"/>
    <col min="10252" max="10252" width="17.5" style="18" customWidth="1"/>
    <col min="10253" max="10498" width="9" style="18"/>
    <col min="10499" max="10499" width="5.625" style="18" customWidth="1"/>
    <col min="10500" max="10500" width="10.625" style="18" customWidth="1"/>
    <col min="10501" max="10501" width="6.625" style="18" customWidth="1"/>
    <col min="10502" max="10502" width="6.75" style="18" customWidth="1"/>
    <col min="10503" max="10503" width="16.625" style="18" customWidth="1"/>
    <col min="10504" max="10504" width="6.75" style="18" customWidth="1"/>
    <col min="10505" max="10505" width="16.625" style="18" customWidth="1"/>
    <col min="10506" max="10506" width="18.75" style="18" customWidth="1"/>
    <col min="10507" max="10507" width="22.625" style="18" customWidth="1"/>
    <col min="10508" max="10508" width="17.5" style="18" customWidth="1"/>
    <col min="10509" max="10754" width="9" style="18"/>
    <col min="10755" max="10755" width="5.625" style="18" customWidth="1"/>
    <col min="10756" max="10756" width="10.625" style="18" customWidth="1"/>
    <col min="10757" max="10757" width="6.625" style="18" customWidth="1"/>
    <col min="10758" max="10758" width="6.75" style="18" customWidth="1"/>
    <col min="10759" max="10759" width="16.625" style="18" customWidth="1"/>
    <col min="10760" max="10760" width="6.75" style="18" customWidth="1"/>
    <col min="10761" max="10761" width="16.625" style="18" customWidth="1"/>
    <col min="10762" max="10762" width="18.75" style="18" customWidth="1"/>
    <col min="10763" max="10763" width="22.625" style="18" customWidth="1"/>
    <col min="10764" max="10764" width="17.5" style="18" customWidth="1"/>
    <col min="10765" max="11010" width="9" style="18"/>
    <col min="11011" max="11011" width="5.625" style="18" customWidth="1"/>
    <col min="11012" max="11012" width="10.625" style="18" customWidth="1"/>
    <col min="11013" max="11013" width="6.625" style="18" customWidth="1"/>
    <col min="11014" max="11014" width="6.75" style="18" customWidth="1"/>
    <col min="11015" max="11015" width="16.625" style="18" customWidth="1"/>
    <col min="11016" max="11016" width="6.75" style="18" customWidth="1"/>
    <col min="11017" max="11017" width="16.625" style="18" customWidth="1"/>
    <col min="11018" max="11018" width="18.75" style="18" customWidth="1"/>
    <col min="11019" max="11019" width="22.625" style="18" customWidth="1"/>
    <col min="11020" max="11020" width="17.5" style="18" customWidth="1"/>
    <col min="11021" max="11266" width="9" style="18"/>
    <col min="11267" max="11267" width="5.625" style="18" customWidth="1"/>
    <col min="11268" max="11268" width="10.625" style="18" customWidth="1"/>
    <col min="11269" max="11269" width="6.625" style="18" customWidth="1"/>
    <col min="11270" max="11270" width="6.75" style="18" customWidth="1"/>
    <col min="11271" max="11271" width="16.625" style="18" customWidth="1"/>
    <col min="11272" max="11272" width="6.75" style="18" customWidth="1"/>
    <col min="11273" max="11273" width="16.625" style="18" customWidth="1"/>
    <col min="11274" max="11274" width="18.75" style="18" customWidth="1"/>
    <col min="11275" max="11275" width="22.625" style="18" customWidth="1"/>
    <col min="11276" max="11276" width="17.5" style="18" customWidth="1"/>
    <col min="11277" max="11522" width="9" style="18"/>
    <col min="11523" max="11523" width="5.625" style="18" customWidth="1"/>
    <col min="11524" max="11524" width="10.625" style="18" customWidth="1"/>
    <col min="11525" max="11525" width="6.625" style="18" customWidth="1"/>
    <col min="11526" max="11526" width="6.75" style="18" customWidth="1"/>
    <col min="11527" max="11527" width="16.625" style="18" customWidth="1"/>
    <col min="11528" max="11528" width="6.75" style="18" customWidth="1"/>
    <col min="11529" max="11529" width="16.625" style="18" customWidth="1"/>
    <col min="11530" max="11530" width="18.75" style="18" customWidth="1"/>
    <col min="11531" max="11531" width="22.625" style="18" customWidth="1"/>
    <col min="11532" max="11532" width="17.5" style="18" customWidth="1"/>
    <col min="11533" max="11778" width="9" style="18"/>
    <col min="11779" max="11779" width="5.625" style="18" customWidth="1"/>
    <col min="11780" max="11780" width="10.625" style="18" customWidth="1"/>
    <col min="11781" max="11781" width="6.625" style="18" customWidth="1"/>
    <col min="11782" max="11782" width="6.75" style="18" customWidth="1"/>
    <col min="11783" max="11783" width="16.625" style="18" customWidth="1"/>
    <col min="11784" max="11784" width="6.75" style="18" customWidth="1"/>
    <col min="11785" max="11785" width="16.625" style="18" customWidth="1"/>
    <col min="11786" max="11786" width="18.75" style="18" customWidth="1"/>
    <col min="11787" max="11787" width="22.625" style="18" customWidth="1"/>
    <col min="11788" max="11788" width="17.5" style="18" customWidth="1"/>
    <col min="11789" max="12034" width="9" style="18"/>
    <col min="12035" max="12035" width="5.625" style="18" customWidth="1"/>
    <col min="12036" max="12036" width="10.625" style="18" customWidth="1"/>
    <col min="12037" max="12037" width="6.625" style="18" customWidth="1"/>
    <col min="12038" max="12038" width="6.75" style="18" customWidth="1"/>
    <col min="12039" max="12039" width="16.625" style="18" customWidth="1"/>
    <col min="12040" max="12040" width="6.75" style="18" customWidth="1"/>
    <col min="12041" max="12041" width="16.625" style="18" customWidth="1"/>
    <col min="12042" max="12042" width="18.75" style="18" customWidth="1"/>
    <col min="12043" max="12043" width="22.625" style="18" customWidth="1"/>
    <col min="12044" max="12044" width="17.5" style="18" customWidth="1"/>
    <col min="12045" max="12290" width="9" style="18"/>
    <col min="12291" max="12291" width="5.625" style="18" customWidth="1"/>
    <col min="12292" max="12292" width="10.625" style="18" customWidth="1"/>
    <col min="12293" max="12293" width="6.625" style="18" customWidth="1"/>
    <col min="12294" max="12294" width="6.75" style="18" customWidth="1"/>
    <col min="12295" max="12295" width="16.625" style="18" customWidth="1"/>
    <col min="12296" max="12296" width="6.75" style="18" customWidth="1"/>
    <col min="12297" max="12297" width="16.625" style="18" customWidth="1"/>
    <col min="12298" max="12298" width="18.75" style="18" customWidth="1"/>
    <col min="12299" max="12299" width="22.625" style="18" customWidth="1"/>
    <col min="12300" max="12300" width="17.5" style="18" customWidth="1"/>
    <col min="12301" max="12546" width="9" style="18"/>
    <col min="12547" max="12547" width="5.625" style="18" customWidth="1"/>
    <col min="12548" max="12548" width="10.625" style="18" customWidth="1"/>
    <col min="12549" max="12549" width="6.625" style="18" customWidth="1"/>
    <col min="12550" max="12550" width="6.75" style="18" customWidth="1"/>
    <col min="12551" max="12551" width="16.625" style="18" customWidth="1"/>
    <col min="12552" max="12552" width="6.75" style="18" customWidth="1"/>
    <col min="12553" max="12553" width="16.625" style="18" customWidth="1"/>
    <col min="12554" max="12554" width="18.75" style="18" customWidth="1"/>
    <col min="12555" max="12555" width="22.625" style="18" customWidth="1"/>
    <col min="12556" max="12556" width="17.5" style="18" customWidth="1"/>
    <col min="12557" max="12802" width="9" style="18"/>
    <col min="12803" max="12803" width="5.625" style="18" customWidth="1"/>
    <col min="12804" max="12804" width="10.625" style="18" customWidth="1"/>
    <col min="12805" max="12805" width="6.625" style="18" customWidth="1"/>
    <col min="12806" max="12806" width="6.75" style="18" customWidth="1"/>
    <col min="12807" max="12807" width="16.625" style="18" customWidth="1"/>
    <col min="12808" max="12808" width="6.75" style="18" customWidth="1"/>
    <col min="12809" max="12809" width="16.625" style="18" customWidth="1"/>
    <col min="12810" max="12810" width="18.75" style="18" customWidth="1"/>
    <col min="12811" max="12811" width="22.625" style="18" customWidth="1"/>
    <col min="12812" max="12812" width="17.5" style="18" customWidth="1"/>
    <col min="12813" max="13058" width="9" style="18"/>
    <col min="13059" max="13059" width="5.625" style="18" customWidth="1"/>
    <col min="13060" max="13060" width="10.625" style="18" customWidth="1"/>
    <col min="13061" max="13061" width="6.625" style="18" customWidth="1"/>
    <col min="13062" max="13062" width="6.75" style="18" customWidth="1"/>
    <col min="13063" max="13063" width="16.625" style="18" customWidth="1"/>
    <col min="13064" max="13064" width="6.75" style="18" customWidth="1"/>
    <col min="13065" max="13065" width="16.625" style="18" customWidth="1"/>
    <col min="13066" max="13066" width="18.75" style="18" customWidth="1"/>
    <col min="13067" max="13067" width="22.625" style="18" customWidth="1"/>
    <col min="13068" max="13068" width="17.5" style="18" customWidth="1"/>
    <col min="13069" max="13314" width="9" style="18"/>
    <col min="13315" max="13315" width="5.625" style="18" customWidth="1"/>
    <col min="13316" max="13316" width="10.625" style="18" customWidth="1"/>
    <col min="13317" max="13317" width="6.625" style="18" customWidth="1"/>
    <col min="13318" max="13318" width="6.75" style="18" customWidth="1"/>
    <col min="13319" max="13319" width="16.625" style="18" customWidth="1"/>
    <col min="13320" max="13320" width="6.75" style="18" customWidth="1"/>
    <col min="13321" max="13321" width="16.625" style="18" customWidth="1"/>
    <col min="13322" max="13322" width="18.75" style="18" customWidth="1"/>
    <col min="13323" max="13323" width="22.625" style="18" customWidth="1"/>
    <col min="13324" max="13324" width="17.5" style="18" customWidth="1"/>
    <col min="13325" max="13570" width="9" style="18"/>
    <col min="13571" max="13571" width="5.625" style="18" customWidth="1"/>
    <col min="13572" max="13572" width="10.625" style="18" customWidth="1"/>
    <col min="13573" max="13573" width="6.625" style="18" customWidth="1"/>
    <col min="13574" max="13574" width="6.75" style="18" customWidth="1"/>
    <col min="13575" max="13575" width="16.625" style="18" customWidth="1"/>
    <col min="13576" max="13576" width="6.75" style="18" customWidth="1"/>
    <col min="13577" max="13577" width="16.625" style="18" customWidth="1"/>
    <col min="13578" max="13578" width="18.75" style="18" customWidth="1"/>
    <col min="13579" max="13579" width="22.625" style="18" customWidth="1"/>
    <col min="13580" max="13580" width="17.5" style="18" customWidth="1"/>
    <col min="13581" max="13826" width="9" style="18"/>
    <col min="13827" max="13827" width="5.625" style="18" customWidth="1"/>
    <col min="13828" max="13828" width="10.625" style="18" customWidth="1"/>
    <col min="13829" max="13829" width="6.625" style="18" customWidth="1"/>
    <col min="13830" max="13830" width="6.75" style="18" customWidth="1"/>
    <col min="13831" max="13831" width="16.625" style="18" customWidth="1"/>
    <col min="13832" max="13832" width="6.75" style="18" customWidth="1"/>
    <col min="13833" max="13833" width="16.625" style="18" customWidth="1"/>
    <col min="13834" max="13834" width="18.75" style="18" customWidth="1"/>
    <col min="13835" max="13835" width="22.625" style="18" customWidth="1"/>
    <col min="13836" max="13836" width="17.5" style="18" customWidth="1"/>
    <col min="13837" max="14082" width="9" style="18"/>
    <col min="14083" max="14083" width="5.625" style="18" customWidth="1"/>
    <col min="14084" max="14084" width="10.625" style="18" customWidth="1"/>
    <col min="14085" max="14085" width="6.625" style="18" customWidth="1"/>
    <col min="14086" max="14086" width="6.75" style="18" customWidth="1"/>
    <col min="14087" max="14087" width="16.625" style="18" customWidth="1"/>
    <col min="14088" max="14088" width="6.75" style="18" customWidth="1"/>
    <col min="14089" max="14089" width="16.625" style="18" customWidth="1"/>
    <col min="14090" max="14090" width="18.75" style="18" customWidth="1"/>
    <col min="14091" max="14091" width="22.625" style="18" customWidth="1"/>
    <col min="14092" max="14092" width="17.5" style="18" customWidth="1"/>
    <col min="14093" max="14338" width="9" style="18"/>
    <col min="14339" max="14339" width="5.625" style="18" customWidth="1"/>
    <col min="14340" max="14340" width="10.625" style="18" customWidth="1"/>
    <col min="14341" max="14341" width="6.625" style="18" customWidth="1"/>
    <col min="14342" max="14342" width="6.75" style="18" customWidth="1"/>
    <col min="14343" max="14343" width="16.625" style="18" customWidth="1"/>
    <col min="14344" max="14344" width="6.75" style="18" customWidth="1"/>
    <col min="14345" max="14345" width="16.625" style="18" customWidth="1"/>
    <col min="14346" max="14346" width="18.75" style="18" customWidth="1"/>
    <col min="14347" max="14347" width="22.625" style="18" customWidth="1"/>
    <col min="14348" max="14348" width="17.5" style="18" customWidth="1"/>
    <col min="14349" max="14594" width="9" style="18"/>
    <col min="14595" max="14595" width="5.625" style="18" customWidth="1"/>
    <col min="14596" max="14596" width="10.625" style="18" customWidth="1"/>
    <col min="14597" max="14597" width="6.625" style="18" customWidth="1"/>
    <col min="14598" max="14598" width="6.75" style="18" customWidth="1"/>
    <col min="14599" max="14599" width="16.625" style="18" customWidth="1"/>
    <col min="14600" max="14600" width="6.75" style="18" customWidth="1"/>
    <col min="14601" max="14601" width="16.625" style="18" customWidth="1"/>
    <col min="14602" max="14602" width="18.75" style="18" customWidth="1"/>
    <col min="14603" max="14603" width="22.625" style="18" customWidth="1"/>
    <col min="14604" max="14604" width="17.5" style="18" customWidth="1"/>
    <col min="14605" max="14850" width="9" style="18"/>
    <col min="14851" max="14851" width="5.625" style="18" customWidth="1"/>
    <col min="14852" max="14852" width="10.625" style="18" customWidth="1"/>
    <col min="14853" max="14853" width="6.625" style="18" customWidth="1"/>
    <col min="14854" max="14854" width="6.75" style="18" customWidth="1"/>
    <col min="14855" max="14855" width="16.625" style="18" customWidth="1"/>
    <col min="14856" max="14856" width="6.75" style="18" customWidth="1"/>
    <col min="14857" max="14857" width="16.625" style="18" customWidth="1"/>
    <col min="14858" max="14858" width="18.75" style="18" customWidth="1"/>
    <col min="14859" max="14859" width="22.625" style="18" customWidth="1"/>
    <col min="14860" max="14860" width="17.5" style="18" customWidth="1"/>
    <col min="14861" max="15106" width="9" style="18"/>
    <col min="15107" max="15107" width="5.625" style="18" customWidth="1"/>
    <col min="15108" max="15108" width="10.625" style="18" customWidth="1"/>
    <col min="15109" max="15109" width="6.625" style="18" customWidth="1"/>
    <col min="15110" max="15110" width="6.75" style="18" customWidth="1"/>
    <col min="15111" max="15111" width="16.625" style="18" customWidth="1"/>
    <col min="15112" max="15112" width="6.75" style="18" customWidth="1"/>
    <col min="15113" max="15113" width="16.625" style="18" customWidth="1"/>
    <col min="15114" max="15114" width="18.75" style="18" customWidth="1"/>
    <col min="15115" max="15115" width="22.625" style="18" customWidth="1"/>
    <col min="15116" max="15116" width="17.5" style="18" customWidth="1"/>
    <col min="15117" max="15362" width="9" style="18"/>
    <col min="15363" max="15363" width="5.625" style="18" customWidth="1"/>
    <col min="15364" max="15364" width="10.625" style="18" customWidth="1"/>
    <col min="15365" max="15365" width="6.625" style="18" customWidth="1"/>
    <col min="15366" max="15366" width="6.75" style="18" customWidth="1"/>
    <col min="15367" max="15367" width="16.625" style="18" customWidth="1"/>
    <col min="15368" max="15368" width="6.75" style="18" customWidth="1"/>
    <col min="15369" max="15369" width="16.625" style="18" customWidth="1"/>
    <col min="15370" max="15370" width="18.75" style="18" customWidth="1"/>
    <col min="15371" max="15371" width="22.625" style="18" customWidth="1"/>
    <col min="15372" max="15372" width="17.5" style="18" customWidth="1"/>
    <col min="15373" max="15618" width="9" style="18"/>
    <col min="15619" max="15619" width="5.625" style="18" customWidth="1"/>
    <col min="15620" max="15620" width="10.625" style="18" customWidth="1"/>
    <col min="15621" max="15621" width="6.625" style="18" customWidth="1"/>
    <col min="15622" max="15622" width="6.75" style="18" customWidth="1"/>
    <col min="15623" max="15623" width="16.625" style="18" customWidth="1"/>
    <col min="15624" max="15624" width="6.75" style="18" customWidth="1"/>
    <col min="15625" max="15625" width="16.625" style="18" customWidth="1"/>
    <col min="15626" max="15626" width="18.75" style="18" customWidth="1"/>
    <col min="15627" max="15627" width="22.625" style="18" customWidth="1"/>
    <col min="15628" max="15628" width="17.5" style="18" customWidth="1"/>
    <col min="15629" max="15874" width="9" style="18"/>
    <col min="15875" max="15875" width="5.625" style="18" customWidth="1"/>
    <col min="15876" max="15876" width="10.625" style="18" customWidth="1"/>
    <col min="15877" max="15877" width="6.625" style="18" customWidth="1"/>
    <col min="15878" max="15878" width="6.75" style="18" customWidth="1"/>
    <col min="15879" max="15879" width="16.625" style="18" customWidth="1"/>
    <col min="15880" max="15880" width="6.75" style="18" customWidth="1"/>
    <col min="15881" max="15881" width="16.625" style="18" customWidth="1"/>
    <col min="15882" max="15882" width="18.75" style="18" customWidth="1"/>
    <col min="15883" max="15883" width="22.625" style="18" customWidth="1"/>
    <col min="15884" max="15884" width="17.5" style="18" customWidth="1"/>
    <col min="15885" max="16130" width="9" style="18"/>
    <col min="16131" max="16131" width="5.625" style="18" customWidth="1"/>
    <col min="16132" max="16132" width="10.625" style="18" customWidth="1"/>
    <col min="16133" max="16133" width="6.625" style="18" customWidth="1"/>
    <col min="16134" max="16134" width="6.75" style="18" customWidth="1"/>
    <col min="16135" max="16135" width="16.625" style="18" customWidth="1"/>
    <col min="16136" max="16136" width="6.75" style="18" customWidth="1"/>
    <col min="16137" max="16137" width="16.625" style="18" customWidth="1"/>
    <col min="16138" max="16138" width="18.75" style="18" customWidth="1"/>
    <col min="16139" max="16139" width="22.625" style="18" customWidth="1"/>
    <col min="16140" max="16140" width="17.5" style="18" customWidth="1"/>
    <col min="16141" max="16384" width="9" style="18"/>
  </cols>
  <sheetData>
    <row r="1" spans="2:11" ht="45" customHeight="1" x14ac:dyDescent="0.3">
      <c r="B1" s="42" t="s">
        <v>253</v>
      </c>
      <c r="C1" s="42"/>
      <c r="D1" s="42"/>
      <c r="E1" s="42"/>
      <c r="F1" s="42"/>
      <c r="G1" s="42"/>
      <c r="H1" s="42"/>
      <c r="I1" s="42"/>
      <c r="J1" s="42"/>
      <c r="K1" s="42"/>
    </row>
    <row r="2" spans="2:11" ht="11.25" customHeight="1" thickBot="1" x14ac:dyDescent="0.35"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2:11" ht="52.5" customHeight="1" thickBot="1" x14ac:dyDescent="0.35">
      <c r="B3" s="35" t="s">
        <v>254</v>
      </c>
      <c r="C3" s="43"/>
      <c r="D3" s="44"/>
      <c r="E3" s="35" t="s">
        <v>257</v>
      </c>
      <c r="F3" s="45"/>
      <c r="G3" s="46"/>
      <c r="H3" s="43" t="s">
        <v>264</v>
      </c>
      <c r="I3" s="47"/>
      <c r="J3" s="47"/>
      <c r="K3" s="48"/>
    </row>
    <row r="4" spans="2:11" ht="33" customHeight="1" x14ac:dyDescent="0.15">
      <c r="B4" s="20"/>
      <c r="C4" s="21"/>
      <c r="D4" s="21"/>
      <c r="E4" s="21"/>
      <c r="F4" s="21"/>
      <c r="G4" s="21"/>
      <c r="H4" s="22"/>
      <c r="I4" s="21"/>
      <c r="J4" s="23"/>
      <c r="K4" s="24"/>
    </row>
    <row r="5" spans="2:11" ht="35.25" customHeight="1" x14ac:dyDescent="0.3">
      <c r="B5" s="36"/>
      <c r="C5" s="37"/>
      <c r="D5" s="41" t="s">
        <v>258</v>
      </c>
      <c r="E5" s="41"/>
      <c r="F5" s="37"/>
      <c r="G5" s="37"/>
      <c r="H5" s="37"/>
      <c r="I5" s="37"/>
      <c r="J5" s="37"/>
      <c r="K5" s="25"/>
    </row>
    <row r="6" spans="2:11" ht="81.75" customHeight="1" x14ac:dyDescent="0.3">
      <c r="B6" s="26"/>
      <c r="C6" s="23"/>
      <c r="D6" s="23"/>
      <c r="E6" s="23"/>
      <c r="F6" s="23"/>
      <c r="G6" s="27"/>
      <c r="H6" s="27"/>
      <c r="I6" s="27"/>
      <c r="J6" s="23"/>
      <c r="K6" s="25"/>
    </row>
    <row r="7" spans="2:11" ht="22.5" customHeight="1" thickBot="1" x14ac:dyDescent="0.35">
      <c r="B7" s="26"/>
      <c r="C7" s="23"/>
      <c r="D7" s="39" t="s">
        <v>255</v>
      </c>
      <c r="E7" s="39"/>
      <c r="F7" s="49" t="str">
        <f>갑지A!C6</f>
        <v>튜링연구소 실험실 공간조정 건축공사</v>
      </c>
      <c r="G7" s="49"/>
      <c r="H7" s="49"/>
      <c r="I7" s="49"/>
      <c r="J7" s="49"/>
      <c r="K7" s="25"/>
    </row>
    <row r="8" spans="2:11" ht="45" customHeight="1" thickTop="1" x14ac:dyDescent="0.3">
      <c r="B8" s="20"/>
      <c r="C8" s="23"/>
      <c r="D8" s="28"/>
      <c r="E8" s="29"/>
      <c r="F8" s="29"/>
      <c r="G8" s="30"/>
      <c r="H8" s="31"/>
      <c r="I8" s="28"/>
      <c r="J8" s="28"/>
      <c r="K8" s="24"/>
    </row>
    <row r="9" spans="2:11" ht="22.5" customHeight="1" x14ac:dyDescent="0.3">
      <c r="B9" s="20"/>
      <c r="C9" s="23"/>
      <c r="D9" s="40" t="s">
        <v>256</v>
      </c>
      <c r="E9" s="40"/>
      <c r="F9" s="38" t="str">
        <f>" 금"&amp;TEXT(원가계산서!E25, "#,###원")&amp;" (금 "&amp;NUMBERSTRING(원가계산서!E25, 1)&amp;"원)"</f>
        <v xml:space="preserve"> 금원 (금 영원)</v>
      </c>
      <c r="G9" s="38"/>
      <c r="H9" s="38"/>
      <c r="I9" s="38"/>
      <c r="J9" s="38"/>
      <c r="K9" s="24"/>
    </row>
    <row r="10" spans="2:11" ht="138.75" customHeight="1" thickBot="1" x14ac:dyDescent="0.35">
      <c r="B10" s="32"/>
      <c r="C10" s="33"/>
      <c r="D10" s="33"/>
      <c r="E10" s="33"/>
      <c r="F10" s="33"/>
      <c r="G10" s="33"/>
      <c r="H10" s="33"/>
      <c r="I10" s="33"/>
      <c r="J10" s="33"/>
      <c r="K10" s="34"/>
    </row>
  </sheetData>
  <mergeCells count="9">
    <mergeCell ref="F9:J9"/>
    <mergeCell ref="D7:E7"/>
    <mergeCell ref="D9:E9"/>
    <mergeCell ref="D5:E5"/>
    <mergeCell ref="B1:K1"/>
    <mergeCell ref="C3:D3"/>
    <mergeCell ref="F3:G3"/>
    <mergeCell ref="H3:K3"/>
    <mergeCell ref="F7:J7"/>
  </mergeCells>
  <phoneticPr fontId="14" type="noConversion"/>
  <printOptions horizontalCentered="1"/>
  <pageMargins left="0.25" right="0.25" top="0.75" bottom="0.75" header="0.3" footer="0.3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P17"/>
  <sheetViews>
    <sheetView view="pageBreakPreview" zoomScale="60" zoomScaleNormal="100" workbookViewId="0">
      <selection activeCell="N2" sqref="N2:P2"/>
    </sheetView>
  </sheetViews>
  <sheetFormatPr defaultColWidth="9.125" defaultRowHeight="16.5" x14ac:dyDescent="0.3"/>
  <cols>
    <col min="1" max="1" width="1.25" customWidth="1"/>
    <col min="2" max="2" width="11.25" customWidth="1"/>
    <col min="3" max="4" width="12.5" customWidth="1"/>
    <col min="5" max="5" width="11.25" customWidth="1"/>
    <col min="6" max="7" width="12.5" customWidth="1"/>
    <col min="8" max="8" width="11.25" customWidth="1"/>
    <col min="9" max="10" width="12.5" customWidth="1"/>
    <col min="11" max="11" width="11.25" customWidth="1"/>
    <col min="12" max="17" width="12.5" customWidth="1"/>
  </cols>
  <sheetData>
    <row r="1" spans="1:16" ht="90" customHeight="1" thickBot="1" x14ac:dyDescent="0.9">
      <c r="B1" s="50" t="s">
        <v>249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ht="52.5" customHeight="1" thickBot="1" x14ac:dyDescent="0.35">
      <c r="A2" s="51" t="s">
        <v>195</v>
      </c>
      <c r="B2" s="52" t="s">
        <v>121</v>
      </c>
      <c r="C2" s="53" t="s">
        <v>195</v>
      </c>
      <c r="D2" s="54"/>
      <c r="E2" s="52" t="s">
        <v>101</v>
      </c>
      <c r="F2" s="53" t="s">
        <v>195</v>
      </c>
      <c r="G2" s="54"/>
      <c r="H2" s="52" t="s">
        <v>231</v>
      </c>
      <c r="I2" s="53" t="s">
        <v>195</v>
      </c>
      <c r="J2" s="54"/>
      <c r="K2" s="52" t="s">
        <v>123</v>
      </c>
      <c r="L2" s="53" t="s">
        <v>195</v>
      </c>
      <c r="M2" s="54"/>
      <c r="N2" s="53"/>
      <c r="O2" s="55"/>
      <c r="P2" s="54"/>
    </row>
    <row r="3" spans="1:16" ht="37.5" customHeight="1" x14ac:dyDescent="0.3">
      <c r="B3" s="56" t="s">
        <v>195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8"/>
    </row>
    <row r="4" spans="1:16" ht="37.5" customHeight="1" x14ac:dyDescent="0.3">
      <c r="B4" s="59" t="s">
        <v>195</v>
      </c>
      <c r="C4" s="60" t="s">
        <v>247</v>
      </c>
      <c r="D4" s="60"/>
      <c r="E4" s="60" t="s">
        <v>195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51"/>
    </row>
    <row r="5" spans="1:16" ht="15" customHeight="1" x14ac:dyDescent="0.3">
      <c r="B5" s="61" t="s">
        <v>195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3"/>
    </row>
    <row r="6" spans="1:16" ht="52.5" customHeight="1" x14ac:dyDescent="0.3">
      <c r="B6" s="61" t="s">
        <v>195</v>
      </c>
      <c r="C6" s="64" t="s">
        <v>263</v>
      </c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3" t="s">
        <v>195</v>
      </c>
    </row>
    <row r="7" spans="1:16" ht="56.25" customHeight="1" x14ac:dyDescent="0.3">
      <c r="B7" s="61" t="s">
        <v>195</v>
      </c>
      <c r="C7" s="65" t="s">
        <v>195</v>
      </c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3" t="s">
        <v>195</v>
      </c>
    </row>
    <row r="8" spans="1:16" ht="52.5" customHeight="1" x14ac:dyDescent="0.3">
      <c r="B8" s="61" t="s">
        <v>195</v>
      </c>
      <c r="C8" s="66" t="s">
        <v>58</v>
      </c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3" t="s">
        <v>195</v>
      </c>
    </row>
    <row r="9" spans="1:16" ht="37.5" customHeight="1" x14ac:dyDescent="0.3">
      <c r="B9" s="61" t="s">
        <v>195</v>
      </c>
      <c r="C9" s="65" t="s">
        <v>195</v>
      </c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3" t="s">
        <v>195</v>
      </c>
    </row>
    <row r="10" spans="1:16" ht="52.5" customHeight="1" x14ac:dyDescent="0.3">
      <c r="B10" s="61" t="s">
        <v>195</v>
      </c>
      <c r="C10" s="67" t="s">
        <v>189</v>
      </c>
      <c r="D10" s="67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2" t="s">
        <v>195</v>
      </c>
      <c r="P10" s="63"/>
    </row>
    <row r="11" spans="1:16" ht="37.5" customHeight="1" x14ac:dyDescent="0.3">
      <c r="B11" s="61" t="s">
        <v>195</v>
      </c>
      <c r="C11" s="65" t="s">
        <v>195</v>
      </c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3" t="s">
        <v>195</v>
      </c>
    </row>
    <row r="12" spans="1:16" ht="33.75" customHeight="1" x14ac:dyDescent="0.3">
      <c r="B12" s="61" t="s">
        <v>195</v>
      </c>
      <c r="D12" s="74" t="s">
        <v>188</v>
      </c>
      <c r="E12" s="69" t="s">
        <v>86</v>
      </c>
      <c r="F12" s="70"/>
      <c r="G12" s="71" t="str">
        <f>TEXT(원가계산서!E22, "#,###")</f>
        <v/>
      </c>
      <c r="H12" s="72"/>
      <c r="I12" s="72"/>
      <c r="J12" s="69" t="s">
        <v>195</v>
      </c>
      <c r="K12" s="73"/>
      <c r="L12" s="73"/>
      <c r="M12" s="73"/>
      <c r="N12" s="70"/>
      <c r="P12" s="63" t="s">
        <v>195</v>
      </c>
    </row>
    <row r="13" spans="1:16" ht="33.75" customHeight="1" x14ac:dyDescent="0.3">
      <c r="B13" s="61" t="s">
        <v>195</v>
      </c>
      <c r="D13" s="75"/>
      <c r="E13" s="69" t="s">
        <v>116</v>
      </c>
      <c r="F13" s="70"/>
      <c r="G13" s="71" t="str">
        <f>TEXT(원가계산서!E23, "#,###")</f>
        <v/>
      </c>
      <c r="H13" s="72"/>
      <c r="I13" s="72"/>
      <c r="J13" s="69" t="s">
        <v>195</v>
      </c>
      <c r="K13" s="73"/>
      <c r="L13" s="73"/>
      <c r="M13" s="73"/>
      <c r="N13" s="70"/>
      <c r="P13" s="63" t="s">
        <v>195</v>
      </c>
    </row>
    <row r="14" spans="1:16" ht="33.75" customHeight="1" x14ac:dyDescent="0.3">
      <c r="B14" s="61" t="s">
        <v>195</v>
      </c>
      <c r="D14" s="76"/>
      <c r="E14" s="69" t="s">
        <v>197</v>
      </c>
      <c r="F14" s="70"/>
      <c r="G14" s="71" t="str">
        <f>TEXT(원가계산서!E24, "#,###")</f>
        <v/>
      </c>
      <c r="H14" s="72"/>
      <c r="I14" s="72"/>
      <c r="J14" s="69" t="s">
        <v>195</v>
      </c>
      <c r="K14" s="73"/>
      <c r="L14" s="73"/>
      <c r="M14" s="73"/>
      <c r="N14" s="70"/>
      <c r="P14" s="63" t="s">
        <v>195</v>
      </c>
    </row>
    <row r="15" spans="1:16" ht="33.75" customHeight="1" x14ac:dyDescent="0.3">
      <c r="B15" s="61" t="s">
        <v>195</v>
      </c>
      <c r="D15" s="80" t="s">
        <v>41</v>
      </c>
      <c r="E15" s="81"/>
      <c r="F15" s="82"/>
      <c r="G15" s="71" t="str">
        <f>TEXT(G14, "#,###")</f>
        <v/>
      </c>
      <c r="H15" s="72"/>
      <c r="I15" s="72"/>
      <c r="J15" s="83" t="s">
        <v>195</v>
      </c>
      <c r="K15" s="84"/>
      <c r="L15" s="84"/>
      <c r="M15" s="84"/>
      <c r="N15" s="85"/>
      <c r="P15" s="63" t="s">
        <v>195</v>
      </c>
    </row>
    <row r="16" spans="1:16" ht="0.75" customHeight="1" x14ac:dyDescent="0.3">
      <c r="B16" s="61" t="s">
        <v>195</v>
      </c>
      <c r="C16" s="62"/>
      <c r="D16" s="65" t="s">
        <v>195</v>
      </c>
      <c r="E16" s="65"/>
      <c r="F16" s="65"/>
      <c r="G16" s="65"/>
      <c r="H16" s="65"/>
      <c r="I16" s="65"/>
      <c r="J16" s="65"/>
      <c r="K16" s="65"/>
      <c r="L16" s="65"/>
      <c r="M16" s="65"/>
      <c r="N16" s="65"/>
      <c r="P16" s="63" t="s">
        <v>195</v>
      </c>
    </row>
    <row r="17" spans="2:16" ht="33.75" customHeight="1" thickBot="1" x14ac:dyDescent="0.35">
      <c r="B17" s="77" t="s">
        <v>195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9"/>
    </row>
  </sheetData>
  <mergeCells count="60">
    <mergeCell ref="B16:C16"/>
    <mergeCell ref="D16:N16"/>
    <mergeCell ref="P16"/>
    <mergeCell ref="B17:P17"/>
    <mergeCell ref="B15"/>
    <mergeCell ref="D15:F15"/>
    <mergeCell ref="G15:I15"/>
    <mergeCell ref="J15:N15"/>
    <mergeCell ref="P15"/>
    <mergeCell ref="B14"/>
    <mergeCell ref="E14:F14"/>
    <mergeCell ref="G14:I14"/>
    <mergeCell ref="J14:N14"/>
    <mergeCell ref="P14"/>
    <mergeCell ref="D12:D14"/>
    <mergeCell ref="B13"/>
    <mergeCell ref="E13:F13"/>
    <mergeCell ref="G13:I13"/>
    <mergeCell ref="J13:N13"/>
    <mergeCell ref="P13"/>
    <mergeCell ref="B12"/>
    <mergeCell ref="E12:F12"/>
    <mergeCell ref="G12:I12"/>
    <mergeCell ref="J12:N12"/>
    <mergeCell ref="P12"/>
    <mergeCell ref="B10"/>
    <mergeCell ref="C10:D10"/>
    <mergeCell ref="E10:N10"/>
    <mergeCell ref="O10:P10"/>
    <mergeCell ref="B11"/>
    <mergeCell ref="C11:O11"/>
    <mergeCell ref="P11"/>
    <mergeCell ref="B8"/>
    <mergeCell ref="C8:O8"/>
    <mergeCell ref="P8"/>
    <mergeCell ref="B9"/>
    <mergeCell ref="C9:O9"/>
    <mergeCell ref="P9"/>
    <mergeCell ref="B6"/>
    <mergeCell ref="C6:O6"/>
    <mergeCell ref="P6"/>
    <mergeCell ref="B7"/>
    <mergeCell ref="C7:O7"/>
    <mergeCell ref="P7"/>
    <mergeCell ref="B3:P3"/>
    <mergeCell ref="B4"/>
    <mergeCell ref="C4:D4"/>
    <mergeCell ref="E4:P4"/>
    <mergeCell ref="B5:P5"/>
    <mergeCell ref="B1:P1"/>
    <mergeCell ref="A2"/>
    <mergeCell ref="B2"/>
    <mergeCell ref="C2:D2"/>
    <mergeCell ref="E2"/>
    <mergeCell ref="F2:G2"/>
    <mergeCell ref="H2"/>
    <mergeCell ref="I2:J2"/>
    <mergeCell ref="K2"/>
    <mergeCell ref="L2:M2"/>
    <mergeCell ref="N2:P2"/>
  </mergeCells>
  <phoneticPr fontId="14" type="noConversion"/>
  <pageMargins left="0.78740157480314954" right="0" top="0.39370078740157477" bottom="0.37735849056603776" header="0" footer="0"/>
  <pageSetup paperSize="9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O26"/>
  <sheetViews>
    <sheetView tabSelected="1" view="pageBreakPreview" topLeftCell="B1" zoomScale="85" zoomScaleNormal="100" zoomScaleSheetLayoutView="85" workbookViewId="0">
      <selection sqref="A1:G1"/>
    </sheetView>
  </sheetViews>
  <sheetFormatPr defaultColWidth="9.125" defaultRowHeight="16.5" x14ac:dyDescent="0.3"/>
  <cols>
    <col min="1" max="1" width="9.125" hidden="1"/>
    <col min="2" max="3" width="4.625" customWidth="1"/>
    <col min="4" max="4" width="32.625" customWidth="1"/>
    <col min="5" max="5" width="21.5" customWidth="1"/>
    <col min="6" max="6" width="43.375" customWidth="1"/>
    <col min="7" max="7" width="30.625" customWidth="1"/>
    <col min="8" max="15" width="9.125" hidden="1"/>
  </cols>
  <sheetData>
    <row r="1" spans="1:15" ht="24" customHeight="1" x14ac:dyDescent="0.3">
      <c r="A1" s="86" t="s">
        <v>30</v>
      </c>
      <c r="B1" s="86"/>
      <c r="C1" s="86"/>
      <c r="D1" s="86"/>
      <c r="E1" s="86"/>
      <c r="F1" s="86"/>
      <c r="G1" s="86"/>
    </row>
    <row r="2" spans="1:15" ht="21.95" customHeight="1" x14ac:dyDescent="0.3">
      <c r="A2" s="87" t="s">
        <v>262</v>
      </c>
      <c r="B2" s="87"/>
      <c r="C2" s="87"/>
      <c r="D2" s="87"/>
      <c r="E2" s="87"/>
      <c r="F2" s="94" t="str">
        <f>"금액: 일금  "&amp;NUMBERSTRING(E25,1)&amp;"원정("&amp;TEXT(E25,"#,###원")&amp;")"</f>
        <v>금액: 일금  영원정(원)</v>
      </c>
      <c r="G2" s="94"/>
    </row>
    <row r="3" spans="1:15" ht="21.95" customHeight="1" x14ac:dyDescent="0.3">
      <c r="A3" s="6" t="s">
        <v>195</v>
      </c>
      <c r="B3" s="88" t="s">
        <v>64</v>
      </c>
      <c r="C3" s="89"/>
      <c r="D3" s="90"/>
      <c r="E3" s="6" t="s">
        <v>145</v>
      </c>
      <c r="F3" s="6" t="s">
        <v>24</v>
      </c>
      <c r="G3" s="6" t="s">
        <v>170</v>
      </c>
      <c r="H3" s="6" t="s">
        <v>16</v>
      </c>
      <c r="I3" s="6" t="s">
        <v>105</v>
      </c>
    </row>
    <row r="4" spans="1:15" ht="21.95" customHeight="1" x14ac:dyDescent="0.3">
      <c r="A4" s="3" t="s">
        <v>227</v>
      </c>
      <c r="B4" s="91" t="s">
        <v>156</v>
      </c>
      <c r="C4" s="91" t="s">
        <v>51</v>
      </c>
      <c r="D4" s="7" t="s">
        <v>42</v>
      </c>
      <c r="E4" s="1">
        <f>TRUNC(공종별집계표!F5, 0)</f>
        <v>0</v>
      </c>
      <c r="F4" s="3"/>
      <c r="G4" s="3"/>
      <c r="H4" s="5">
        <v>100</v>
      </c>
      <c r="I4" s="3" t="s">
        <v>42</v>
      </c>
      <c r="J4" s="3" t="s">
        <v>158</v>
      </c>
      <c r="K4" s="3" t="s">
        <v>18</v>
      </c>
      <c r="L4" s="5">
        <v>6520476</v>
      </c>
      <c r="M4" s="3" t="s">
        <v>158</v>
      </c>
      <c r="N4" s="3" t="s">
        <v>10</v>
      </c>
      <c r="O4" s="3" t="s">
        <v>76</v>
      </c>
    </row>
    <row r="5" spans="1:15" ht="21.95" customHeight="1" x14ac:dyDescent="0.3">
      <c r="A5" s="3" t="s">
        <v>11</v>
      </c>
      <c r="B5" s="92"/>
      <c r="C5" s="92"/>
      <c r="D5" s="7" t="s">
        <v>204</v>
      </c>
      <c r="E5" s="1">
        <v>0</v>
      </c>
      <c r="F5" s="3"/>
      <c r="G5" s="3"/>
      <c r="H5" s="5">
        <v>110</v>
      </c>
      <c r="I5" s="3" t="s">
        <v>204</v>
      </c>
      <c r="J5" s="3" t="s">
        <v>158</v>
      </c>
      <c r="K5" s="3" t="s">
        <v>195</v>
      </c>
      <c r="L5" s="5">
        <v>0</v>
      </c>
      <c r="M5" s="3" t="s">
        <v>158</v>
      </c>
      <c r="N5" s="3"/>
      <c r="O5" s="3" t="s">
        <v>20</v>
      </c>
    </row>
    <row r="6" spans="1:15" ht="21.95" hidden="1" customHeight="1" x14ac:dyDescent="0.3">
      <c r="A6" s="3" t="s">
        <v>164</v>
      </c>
      <c r="B6" s="92"/>
      <c r="C6" s="92"/>
      <c r="D6" s="7" t="s">
        <v>99</v>
      </c>
      <c r="E6" s="1">
        <v>0</v>
      </c>
      <c r="F6" s="3"/>
      <c r="G6" s="3"/>
      <c r="H6" s="5">
        <v>120</v>
      </c>
      <c r="I6" s="3" t="s">
        <v>99</v>
      </c>
      <c r="J6" s="3" t="s">
        <v>158</v>
      </c>
      <c r="K6" s="3" t="s">
        <v>195</v>
      </c>
      <c r="L6" s="5">
        <v>0</v>
      </c>
      <c r="M6" s="3" t="s">
        <v>158</v>
      </c>
      <c r="N6" s="3"/>
      <c r="O6" s="3" t="s">
        <v>125</v>
      </c>
    </row>
    <row r="7" spans="1:15" ht="21.95" customHeight="1" x14ac:dyDescent="0.3">
      <c r="A7" s="3" t="s">
        <v>117</v>
      </c>
      <c r="B7" s="92"/>
      <c r="C7" s="93"/>
      <c r="D7" s="7" t="s">
        <v>220</v>
      </c>
      <c r="E7" s="1">
        <f>TRUNC(E4+E5-E6, 0)</f>
        <v>0</v>
      </c>
      <c r="F7" s="3"/>
      <c r="G7" s="3"/>
      <c r="H7" s="5">
        <v>190</v>
      </c>
      <c r="I7" s="3" t="s">
        <v>220</v>
      </c>
      <c r="J7" s="3" t="s">
        <v>158</v>
      </c>
      <c r="K7" s="3" t="s">
        <v>210</v>
      </c>
      <c r="L7" s="5">
        <v>6520476</v>
      </c>
      <c r="M7" s="3" t="s">
        <v>158</v>
      </c>
      <c r="N7" s="3"/>
      <c r="O7" s="3" t="s">
        <v>234</v>
      </c>
    </row>
    <row r="8" spans="1:15" ht="21.95" customHeight="1" x14ac:dyDescent="0.3">
      <c r="A8" s="3" t="s">
        <v>77</v>
      </c>
      <c r="B8" s="92"/>
      <c r="C8" s="91" t="s">
        <v>28</v>
      </c>
      <c r="D8" s="7" t="s">
        <v>183</v>
      </c>
      <c r="E8" s="1">
        <f>TRUNC(공종별집계표!H5, 0)</f>
        <v>0</v>
      </c>
      <c r="F8" s="3"/>
      <c r="G8" s="3"/>
      <c r="H8" s="5">
        <v>200</v>
      </c>
      <c r="I8" s="3" t="s">
        <v>183</v>
      </c>
      <c r="J8" s="3" t="s">
        <v>158</v>
      </c>
      <c r="K8" s="3" t="s">
        <v>213</v>
      </c>
      <c r="L8" s="5">
        <v>12164905</v>
      </c>
      <c r="M8" s="3" t="s">
        <v>158</v>
      </c>
      <c r="N8" s="3"/>
      <c r="O8" s="3" t="s">
        <v>242</v>
      </c>
    </row>
    <row r="9" spans="1:15" ht="21.95" customHeight="1" x14ac:dyDescent="0.3">
      <c r="A9" s="3" t="s">
        <v>7</v>
      </c>
      <c r="B9" s="92"/>
      <c r="C9" s="92"/>
      <c r="D9" s="7" t="s">
        <v>171</v>
      </c>
      <c r="E9" s="1">
        <f>TRUNC(E8*0.06, 0)</f>
        <v>0</v>
      </c>
      <c r="F9" s="3" t="s">
        <v>148</v>
      </c>
      <c r="G9" s="3"/>
      <c r="H9" s="5">
        <v>210</v>
      </c>
      <c r="I9" s="3" t="s">
        <v>171</v>
      </c>
      <c r="J9" s="3" t="s">
        <v>212</v>
      </c>
      <c r="K9" s="3" t="s">
        <v>235</v>
      </c>
      <c r="L9" s="5">
        <v>729894</v>
      </c>
      <c r="M9" s="3" t="s">
        <v>158</v>
      </c>
      <c r="N9" s="3"/>
      <c r="O9" s="3" t="s">
        <v>19</v>
      </c>
    </row>
    <row r="10" spans="1:15" ht="21.95" customHeight="1" x14ac:dyDescent="0.3">
      <c r="A10" s="3" t="s">
        <v>44</v>
      </c>
      <c r="B10" s="92"/>
      <c r="C10" s="93"/>
      <c r="D10" s="7" t="s">
        <v>220</v>
      </c>
      <c r="E10" s="1">
        <f>TRUNC(E8+E9, 0)</f>
        <v>0</v>
      </c>
      <c r="F10" s="3"/>
      <c r="G10" s="3"/>
      <c r="H10" s="5">
        <v>290</v>
      </c>
      <c r="I10" s="3" t="s">
        <v>220</v>
      </c>
      <c r="J10" s="3" t="s">
        <v>158</v>
      </c>
      <c r="K10" s="3" t="s">
        <v>150</v>
      </c>
      <c r="L10" s="5">
        <v>12894799</v>
      </c>
      <c r="M10" s="3" t="s">
        <v>158</v>
      </c>
      <c r="N10" s="3"/>
      <c r="O10" s="3" t="s">
        <v>179</v>
      </c>
    </row>
    <row r="11" spans="1:15" ht="21.95" customHeight="1" x14ac:dyDescent="0.3">
      <c r="A11" s="3" t="s">
        <v>31</v>
      </c>
      <c r="B11" s="92"/>
      <c r="C11" s="91" t="s">
        <v>185</v>
      </c>
      <c r="D11" s="7" t="s">
        <v>229</v>
      </c>
      <c r="E11" s="1">
        <f>TRUNC(공종별집계표!J5, 0)</f>
        <v>0</v>
      </c>
      <c r="F11" s="3"/>
      <c r="G11" s="3"/>
      <c r="H11" s="5">
        <v>3100</v>
      </c>
      <c r="I11" s="3" t="s">
        <v>229</v>
      </c>
      <c r="J11" s="3" t="s">
        <v>158</v>
      </c>
      <c r="K11" s="3" t="s">
        <v>82</v>
      </c>
      <c r="L11" s="5">
        <v>20928</v>
      </c>
      <c r="M11" s="3" t="s">
        <v>158</v>
      </c>
      <c r="N11" s="3"/>
      <c r="O11" s="3" t="s">
        <v>85</v>
      </c>
    </row>
    <row r="12" spans="1:15" ht="21.95" customHeight="1" x14ac:dyDescent="0.3">
      <c r="A12" s="3" t="s">
        <v>8</v>
      </c>
      <c r="B12" s="92"/>
      <c r="C12" s="92"/>
      <c r="D12" s="7" t="s">
        <v>215</v>
      </c>
      <c r="E12" s="1"/>
      <c r="F12" s="3" t="s">
        <v>56</v>
      </c>
      <c r="G12" s="3" t="s">
        <v>141</v>
      </c>
      <c r="H12" s="5">
        <v>3300</v>
      </c>
      <c r="I12" s="3" t="s">
        <v>215</v>
      </c>
      <c r="J12" s="3" t="s">
        <v>151</v>
      </c>
      <c r="K12" s="3" t="s">
        <v>75</v>
      </c>
      <c r="L12" s="5">
        <v>459054</v>
      </c>
      <c r="M12" s="3" t="s">
        <v>158</v>
      </c>
      <c r="N12" s="3"/>
      <c r="O12" s="3" t="s">
        <v>245</v>
      </c>
    </row>
    <row r="13" spans="1:15" ht="21.95" customHeight="1" x14ac:dyDescent="0.3">
      <c r="A13" s="3" t="s">
        <v>187</v>
      </c>
      <c r="B13" s="92"/>
      <c r="C13" s="92"/>
      <c r="D13" s="7" t="s">
        <v>190</v>
      </c>
      <c r="E13" s="1"/>
      <c r="F13" s="3" t="s">
        <v>205</v>
      </c>
      <c r="G13" s="3" t="s">
        <v>224</v>
      </c>
      <c r="H13" s="5">
        <v>3400</v>
      </c>
      <c r="I13" s="3" t="s">
        <v>190</v>
      </c>
      <c r="J13" s="3" t="s">
        <v>3</v>
      </c>
      <c r="K13" s="3" t="s">
        <v>75</v>
      </c>
      <c r="L13" s="5">
        <v>130237</v>
      </c>
      <c r="M13" s="3" t="s">
        <v>158</v>
      </c>
      <c r="N13" s="3"/>
      <c r="O13" s="3" t="s">
        <v>132</v>
      </c>
    </row>
    <row r="14" spans="1:15" ht="21.95" customHeight="1" x14ac:dyDescent="0.3">
      <c r="A14" s="3" t="s">
        <v>240</v>
      </c>
      <c r="B14" s="92"/>
      <c r="C14" s="92"/>
      <c r="D14" s="7" t="s">
        <v>177</v>
      </c>
      <c r="E14" s="1">
        <v>592515</v>
      </c>
      <c r="F14" s="3" t="s">
        <v>259</v>
      </c>
      <c r="G14" s="3" t="s">
        <v>69</v>
      </c>
      <c r="H14" s="5">
        <v>3900</v>
      </c>
      <c r="I14" s="3" t="s">
        <v>177</v>
      </c>
      <c r="J14" s="3" t="s">
        <v>146</v>
      </c>
      <c r="K14" s="3" t="s">
        <v>46</v>
      </c>
      <c r="L14" s="5">
        <v>547481</v>
      </c>
      <c r="M14" s="3" t="s">
        <v>158</v>
      </c>
      <c r="N14" s="3"/>
      <c r="O14" s="3" t="s">
        <v>35</v>
      </c>
    </row>
    <row r="15" spans="1:15" ht="21.95" customHeight="1" x14ac:dyDescent="0.3">
      <c r="A15" s="3" t="s">
        <v>25</v>
      </c>
      <c r="B15" s="92"/>
      <c r="C15" s="92"/>
      <c r="D15" s="7" t="s">
        <v>59</v>
      </c>
      <c r="E15" s="1"/>
      <c r="F15" s="3" t="s">
        <v>23</v>
      </c>
      <c r="G15" s="3"/>
      <c r="H15" s="5">
        <v>4600</v>
      </c>
      <c r="I15" s="3" t="s">
        <v>59</v>
      </c>
      <c r="J15" s="3" t="s">
        <v>221</v>
      </c>
      <c r="K15" s="3" t="s">
        <v>89</v>
      </c>
      <c r="L15" s="5">
        <v>56118</v>
      </c>
      <c r="M15" s="3" t="s">
        <v>158</v>
      </c>
      <c r="N15" s="3"/>
      <c r="O15" s="3" t="s">
        <v>49</v>
      </c>
    </row>
    <row r="16" spans="1:15" ht="21.95" customHeight="1" x14ac:dyDescent="0.3">
      <c r="A16" s="3" t="s">
        <v>159</v>
      </c>
      <c r="B16" s="92"/>
      <c r="C16" s="92"/>
      <c r="D16" s="7" t="s">
        <v>88</v>
      </c>
      <c r="E16" s="1">
        <f>TRUNC((E7+E10)*0.03, 0)</f>
        <v>0</v>
      </c>
      <c r="F16" s="3" t="s">
        <v>260</v>
      </c>
      <c r="G16" s="3"/>
      <c r="H16" s="5">
        <v>4700</v>
      </c>
      <c r="I16" s="3" t="s">
        <v>88</v>
      </c>
      <c r="J16" s="3" t="s">
        <v>167</v>
      </c>
      <c r="K16" s="3" t="s">
        <v>232</v>
      </c>
      <c r="L16" s="5">
        <v>1009594</v>
      </c>
      <c r="M16" s="3" t="s">
        <v>158</v>
      </c>
      <c r="N16" s="3"/>
      <c r="O16" s="3" t="s">
        <v>36</v>
      </c>
    </row>
    <row r="17" spans="1:15" ht="21.95" customHeight="1" x14ac:dyDescent="0.3">
      <c r="A17" s="3" t="s">
        <v>149</v>
      </c>
      <c r="B17" s="93"/>
      <c r="C17" s="93"/>
      <c r="D17" s="7" t="s">
        <v>220</v>
      </c>
      <c r="E17" s="1"/>
      <c r="F17" s="3"/>
      <c r="G17" s="3"/>
      <c r="H17" s="5">
        <v>9910</v>
      </c>
      <c r="I17" s="3" t="s">
        <v>220</v>
      </c>
      <c r="J17" s="3" t="s">
        <v>158</v>
      </c>
      <c r="K17" s="3" t="s">
        <v>193</v>
      </c>
      <c r="L17" s="5">
        <v>2223412</v>
      </c>
      <c r="M17" s="3" t="s">
        <v>158</v>
      </c>
      <c r="N17" s="3"/>
      <c r="O17" s="3" t="s">
        <v>237</v>
      </c>
    </row>
    <row r="18" spans="1:15" ht="21.95" customHeight="1" x14ac:dyDescent="0.3">
      <c r="A18" s="3" t="s">
        <v>38</v>
      </c>
      <c r="B18" s="69" t="s">
        <v>243</v>
      </c>
      <c r="C18" s="73"/>
      <c r="D18" s="70"/>
      <c r="E18" s="1">
        <f>TRUNC(E7+E10+E17, 0)</f>
        <v>0</v>
      </c>
      <c r="F18" s="3"/>
      <c r="G18" s="3"/>
      <c r="H18" s="5">
        <v>900710</v>
      </c>
      <c r="I18" s="3" t="s">
        <v>243</v>
      </c>
      <c r="J18" s="3" t="s">
        <v>158</v>
      </c>
      <c r="K18" s="3" t="s">
        <v>128</v>
      </c>
      <c r="L18" s="5">
        <v>21638687</v>
      </c>
      <c r="M18" s="3" t="s">
        <v>158</v>
      </c>
      <c r="N18" s="3"/>
      <c r="O18" s="3" t="s">
        <v>1</v>
      </c>
    </row>
    <row r="19" spans="1:15" ht="21.95" customHeight="1" x14ac:dyDescent="0.3">
      <c r="A19" s="3" t="s">
        <v>225</v>
      </c>
      <c r="B19" s="69" t="s">
        <v>94</v>
      </c>
      <c r="C19" s="73"/>
      <c r="D19" s="70"/>
      <c r="E19" s="1">
        <f>TRUNC(E18*0.03, 0)</f>
        <v>0</v>
      </c>
      <c r="F19" s="3" t="s">
        <v>91</v>
      </c>
      <c r="G19" s="3"/>
      <c r="H19" s="5">
        <v>900810</v>
      </c>
      <c r="I19" s="3" t="s">
        <v>94</v>
      </c>
      <c r="J19" s="3" t="s">
        <v>93</v>
      </c>
      <c r="K19" s="3" t="s">
        <v>174</v>
      </c>
      <c r="L19" s="5">
        <v>649160</v>
      </c>
      <c r="M19" s="3" t="s">
        <v>158</v>
      </c>
      <c r="N19" s="3"/>
      <c r="O19" s="3" t="s">
        <v>32</v>
      </c>
    </row>
    <row r="20" spans="1:15" ht="21.95" customHeight="1" x14ac:dyDescent="0.3">
      <c r="A20" s="3" t="s">
        <v>111</v>
      </c>
      <c r="B20" s="69" t="s">
        <v>83</v>
      </c>
      <c r="C20" s="73"/>
      <c r="D20" s="70"/>
      <c r="E20" s="1">
        <f>TRUNC((E10+E17+E19)*0.1, 0)</f>
        <v>0</v>
      </c>
      <c r="F20" s="3" t="s">
        <v>127</v>
      </c>
      <c r="G20" s="3"/>
      <c r="H20" s="5">
        <v>900820</v>
      </c>
      <c r="I20" s="3" t="s">
        <v>83</v>
      </c>
      <c r="J20" s="3" t="s">
        <v>63</v>
      </c>
      <c r="K20" s="3" t="s">
        <v>95</v>
      </c>
      <c r="L20" s="5">
        <v>1576737</v>
      </c>
      <c r="M20" s="3" t="s">
        <v>158</v>
      </c>
      <c r="N20" s="3"/>
      <c r="O20" s="3" t="s">
        <v>134</v>
      </c>
    </row>
    <row r="21" spans="1:15" ht="21.95" customHeight="1" x14ac:dyDescent="0.3">
      <c r="A21" s="3" t="s">
        <v>203</v>
      </c>
      <c r="B21" s="69" t="s">
        <v>80</v>
      </c>
      <c r="C21" s="73"/>
      <c r="D21" s="70"/>
      <c r="E21" s="1">
        <f>공종별집계표!L12</f>
        <v>0</v>
      </c>
      <c r="F21" s="3"/>
      <c r="G21" s="3"/>
      <c r="H21" s="5">
        <v>900880</v>
      </c>
      <c r="I21" s="3" t="s">
        <v>80</v>
      </c>
      <c r="J21" s="3" t="s">
        <v>158</v>
      </c>
      <c r="K21" s="3" t="s">
        <v>195</v>
      </c>
      <c r="L21" s="5">
        <v>0</v>
      </c>
      <c r="M21" s="3" t="s">
        <v>158</v>
      </c>
      <c r="N21" s="3"/>
      <c r="O21" s="3" t="s">
        <v>139</v>
      </c>
    </row>
    <row r="22" spans="1:15" ht="21.95" customHeight="1" x14ac:dyDescent="0.3">
      <c r="A22" s="3" t="s">
        <v>207</v>
      </c>
      <c r="B22" s="69" t="s">
        <v>27</v>
      </c>
      <c r="C22" s="73"/>
      <c r="D22" s="70"/>
      <c r="E22" s="1">
        <f>ROUND(E18+E19+E20+0+0+0+0+0+E21, -5)</f>
        <v>0</v>
      </c>
      <c r="F22" s="3" t="s">
        <v>261</v>
      </c>
      <c r="G22" s="3"/>
      <c r="H22" s="5">
        <v>900900</v>
      </c>
      <c r="I22" s="3" t="s">
        <v>27</v>
      </c>
      <c r="J22" s="3" t="s">
        <v>158</v>
      </c>
      <c r="K22" s="3" t="s">
        <v>21</v>
      </c>
      <c r="L22" s="5">
        <v>23864584</v>
      </c>
      <c r="M22" s="3" t="s">
        <v>158</v>
      </c>
      <c r="N22" s="3"/>
      <c r="O22" s="3" t="s">
        <v>136</v>
      </c>
    </row>
    <row r="23" spans="1:15" ht="21.95" customHeight="1" x14ac:dyDescent="0.3">
      <c r="A23" s="3" t="s">
        <v>161</v>
      </c>
      <c r="B23" s="69" t="s">
        <v>50</v>
      </c>
      <c r="C23" s="73"/>
      <c r="D23" s="70"/>
      <c r="E23" s="1">
        <f>ROUND(E22*0.1, 0)</f>
        <v>0</v>
      </c>
      <c r="F23" s="3" t="s">
        <v>52</v>
      </c>
      <c r="G23" s="3"/>
      <c r="H23" s="5">
        <v>900920</v>
      </c>
      <c r="I23" s="3" t="s">
        <v>50</v>
      </c>
      <c r="J23" s="3" t="s">
        <v>63</v>
      </c>
      <c r="K23" s="3" t="s">
        <v>103</v>
      </c>
      <c r="L23" s="5">
        <v>2386458</v>
      </c>
      <c r="M23" s="3" t="s">
        <v>158</v>
      </c>
      <c r="N23" s="3"/>
      <c r="O23" s="3" t="s">
        <v>0</v>
      </c>
    </row>
    <row r="24" spans="1:15" ht="21.95" customHeight="1" x14ac:dyDescent="0.3">
      <c r="A24" s="3" t="s">
        <v>113</v>
      </c>
      <c r="B24" s="69" t="s">
        <v>143</v>
      </c>
      <c r="C24" s="73"/>
      <c r="D24" s="70"/>
      <c r="E24" s="1">
        <f>ROUND(E22+E23, 0)</f>
        <v>0</v>
      </c>
      <c r="F24" s="3"/>
      <c r="G24" s="3"/>
      <c r="H24" s="5">
        <v>900990</v>
      </c>
      <c r="I24" s="3" t="s">
        <v>143</v>
      </c>
      <c r="J24" s="3" t="s">
        <v>158</v>
      </c>
      <c r="K24" s="3" t="s">
        <v>194</v>
      </c>
      <c r="L24" s="5">
        <v>26251042</v>
      </c>
      <c r="M24" s="3" t="s">
        <v>158</v>
      </c>
      <c r="N24" s="3"/>
      <c r="O24" s="3" t="s">
        <v>129</v>
      </c>
    </row>
    <row r="25" spans="1:15" ht="21.95" customHeight="1" x14ac:dyDescent="0.3">
      <c r="A25" s="3" t="s">
        <v>248</v>
      </c>
      <c r="B25" s="69" t="s">
        <v>142</v>
      </c>
      <c r="C25" s="73"/>
      <c r="D25" s="70"/>
      <c r="E25" s="1">
        <f>TRUNC(E24+0+0+0+0+0+0, 0)</f>
        <v>0</v>
      </c>
      <c r="F25" s="3"/>
      <c r="G25" s="3"/>
      <c r="H25" s="5">
        <v>1001100</v>
      </c>
      <c r="I25" s="3" t="s">
        <v>142</v>
      </c>
      <c r="J25" s="3" t="s">
        <v>158</v>
      </c>
      <c r="K25" s="3" t="s">
        <v>114</v>
      </c>
      <c r="L25" s="5">
        <v>26251042</v>
      </c>
      <c r="M25" s="3" t="s">
        <v>158</v>
      </c>
      <c r="N25" s="3"/>
      <c r="O25" s="3" t="s">
        <v>236</v>
      </c>
    </row>
    <row r="26" spans="1:15" ht="21.95" hidden="1" customHeight="1" x14ac:dyDescent="0.3">
      <c r="A26" s="3" t="s">
        <v>130</v>
      </c>
      <c r="B26" s="69" t="s">
        <v>73</v>
      </c>
      <c r="C26" s="73"/>
      <c r="D26" s="70"/>
      <c r="E26" s="1">
        <v>0</v>
      </c>
      <c r="F26" s="3"/>
      <c r="G26" s="3"/>
      <c r="H26" s="5">
        <v>1001300</v>
      </c>
      <c r="I26" s="3" t="s">
        <v>73</v>
      </c>
      <c r="J26" s="3" t="s">
        <v>158</v>
      </c>
      <c r="K26" s="3" t="s">
        <v>195</v>
      </c>
      <c r="L26" s="5">
        <v>0</v>
      </c>
      <c r="M26" s="3" t="s">
        <v>158</v>
      </c>
      <c r="N26" s="3"/>
      <c r="O26" s="3" t="s">
        <v>230</v>
      </c>
    </row>
  </sheetData>
  <mergeCells count="17">
    <mergeCell ref="B23:D23"/>
    <mergeCell ref="B24:D24"/>
    <mergeCell ref="B25:D25"/>
    <mergeCell ref="B26:D26"/>
    <mergeCell ref="F2:G2"/>
    <mergeCell ref="B18:D18"/>
    <mergeCell ref="B19:D19"/>
    <mergeCell ref="B20:D20"/>
    <mergeCell ref="B21:D21"/>
    <mergeCell ref="B22:D22"/>
    <mergeCell ref="A1:G1"/>
    <mergeCell ref="A2:E2"/>
    <mergeCell ref="B3:D3"/>
    <mergeCell ref="B4:B17"/>
    <mergeCell ref="C4:C7"/>
    <mergeCell ref="C8:C10"/>
    <mergeCell ref="C11:C17"/>
  </mergeCells>
  <phoneticPr fontId="14" type="noConversion"/>
  <printOptions horizontalCentered="1" verticalCentered="1"/>
  <pageMargins left="0.39370078740157483" right="0.39370078740157483" top="0.39370078740157483" bottom="0.39370078740157483" header="0" footer="0"/>
  <pageSetup paperSize="9" scale="93" fitToHeight="0" orientation="landscape" r:id="rId1"/>
  <rowBreaks count="1" manualBreakCount="1">
    <brk id="25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Q29"/>
  <sheetViews>
    <sheetView view="pageBreakPreview" zoomScale="60" zoomScaleNormal="100" workbookViewId="0">
      <selection activeCell="G21" sqref="G21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7" width="9.125" hidden="1"/>
  </cols>
  <sheetData>
    <row r="1" spans="1:16" ht="28.5" customHeight="1" x14ac:dyDescent="0.3">
      <c r="A1" s="86" t="s">
        <v>87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6" ht="28.5" customHeight="1" x14ac:dyDescent="0.3">
      <c r="A2" s="87" t="s">
        <v>265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1:16" ht="28.5" customHeight="1" x14ac:dyDescent="0.3">
      <c r="A3" s="95" t="s">
        <v>152</v>
      </c>
      <c r="B3" s="95" t="s">
        <v>90</v>
      </c>
      <c r="C3" s="95" t="s">
        <v>14</v>
      </c>
      <c r="D3" s="95" t="s">
        <v>192</v>
      </c>
      <c r="E3" s="88" t="s">
        <v>17</v>
      </c>
      <c r="F3" s="90"/>
      <c r="G3" s="88" t="s">
        <v>115</v>
      </c>
      <c r="H3" s="90"/>
      <c r="I3" s="88" t="s">
        <v>66</v>
      </c>
      <c r="J3" s="90"/>
      <c r="K3" s="88" t="s">
        <v>147</v>
      </c>
      <c r="L3" s="90"/>
      <c r="M3" s="95" t="s">
        <v>184</v>
      </c>
    </row>
    <row r="4" spans="1:16" ht="28.5" customHeight="1" x14ac:dyDescent="0.3">
      <c r="A4" s="96"/>
      <c r="B4" s="96"/>
      <c r="C4" s="96"/>
      <c r="D4" s="96"/>
      <c r="E4" s="6" t="s">
        <v>239</v>
      </c>
      <c r="F4" s="6" t="s">
        <v>4</v>
      </c>
      <c r="G4" s="6" t="s">
        <v>239</v>
      </c>
      <c r="H4" s="6" t="s">
        <v>4</v>
      </c>
      <c r="I4" s="6" t="s">
        <v>239</v>
      </c>
      <c r="J4" s="6" t="s">
        <v>4</v>
      </c>
      <c r="K4" s="6" t="s">
        <v>239</v>
      </c>
      <c r="L4" s="6" t="s">
        <v>4</v>
      </c>
      <c r="M4" s="96"/>
    </row>
    <row r="5" spans="1:16" ht="28.5" customHeight="1" x14ac:dyDescent="0.3">
      <c r="A5" s="3" t="s">
        <v>45</v>
      </c>
      <c r="B5" s="3"/>
      <c r="C5" s="3"/>
      <c r="D5" s="5">
        <v>1</v>
      </c>
      <c r="E5" s="1">
        <f>F6+F7+F8+F9+F10+F11</f>
        <v>0</v>
      </c>
      <c r="F5" s="1">
        <f t="shared" ref="F5:F12" si="0">D5*E5</f>
        <v>0</v>
      </c>
      <c r="G5" s="1">
        <f>H6+H7+H8+H9+H10+H11</f>
        <v>0</v>
      </c>
      <c r="H5" s="1">
        <f t="shared" ref="H5:H12" si="1">D5*G5</f>
        <v>0</v>
      </c>
      <c r="I5" s="1">
        <f>J6+J7+J8+J9+J10+J11</f>
        <v>0</v>
      </c>
      <c r="J5" s="1">
        <f t="shared" ref="J5:J12" si="2">D5*I5</f>
        <v>0</v>
      </c>
      <c r="K5" s="1">
        <f t="shared" ref="K5:L12" si="3">E5+G5+I5</f>
        <v>0</v>
      </c>
      <c r="L5" s="1">
        <f t="shared" si="3"/>
        <v>0</v>
      </c>
      <c r="M5" s="3"/>
      <c r="N5" s="2" t="s">
        <v>104</v>
      </c>
      <c r="O5" s="8">
        <v>100000</v>
      </c>
      <c r="P5" s="4"/>
    </row>
    <row r="6" spans="1:16" ht="28.5" customHeight="1" x14ac:dyDescent="0.3">
      <c r="A6" s="3" t="s">
        <v>39</v>
      </c>
      <c r="B6" s="3"/>
      <c r="C6" s="3"/>
      <c r="D6" s="5">
        <v>1</v>
      </c>
      <c r="E6" s="1">
        <f>공종별내역서!F30</f>
        <v>0</v>
      </c>
      <c r="F6" s="1">
        <f t="shared" si="0"/>
        <v>0</v>
      </c>
      <c r="G6" s="1">
        <f>공종별내역서!H30</f>
        <v>0</v>
      </c>
      <c r="H6" s="1">
        <f t="shared" si="1"/>
        <v>0</v>
      </c>
      <c r="I6" s="1">
        <f>공종별내역서!J30</f>
        <v>0</v>
      </c>
      <c r="J6" s="1">
        <f t="shared" si="2"/>
        <v>0</v>
      </c>
      <c r="K6" s="1">
        <f t="shared" si="3"/>
        <v>0</v>
      </c>
      <c r="L6" s="1">
        <f t="shared" si="3"/>
        <v>0</v>
      </c>
      <c r="M6" s="3"/>
      <c r="N6" s="2" t="s">
        <v>13</v>
      </c>
      <c r="O6" s="8">
        <v>100001</v>
      </c>
      <c r="P6" s="4"/>
    </row>
    <row r="7" spans="1:16" ht="28.5" customHeight="1" x14ac:dyDescent="0.3">
      <c r="A7" s="3" t="s">
        <v>233</v>
      </c>
      <c r="B7" s="3"/>
      <c r="C7" s="3"/>
      <c r="D7" s="5">
        <v>1</v>
      </c>
      <c r="E7" s="1">
        <f>공종별내역서!F56</f>
        <v>0</v>
      </c>
      <c r="F7" s="1">
        <f t="shared" si="0"/>
        <v>0</v>
      </c>
      <c r="G7" s="1">
        <f>공종별내역서!H56</f>
        <v>0</v>
      </c>
      <c r="H7" s="1">
        <f t="shared" si="1"/>
        <v>0</v>
      </c>
      <c r="I7" s="1">
        <f>공종별내역서!J56</f>
        <v>0</v>
      </c>
      <c r="J7" s="1">
        <f t="shared" si="2"/>
        <v>0</v>
      </c>
      <c r="K7" s="1">
        <f t="shared" si="3"/>
        <v>0</v>
      </c>
      <c r="L7" s="1">
        <f t="shared" si="3"/>
        <v>0</v>
      </c>
      <c r="M7" s="3"/>
      <c r="N7" s="2" t="s">
        <v>107</v>
      </c>
      <c r="O7" s="8">
        <v>100002</v>
      </c>
      <c r="P7" s="4"/>
    </row>
    <row r="8" spans="1:16" ht="28.5" customHeight="1" x14ac:dyDescent="0.3">
      <c r="A8" s="3" t="s">
        <v>246</v>
      </c>
      <c r="B8" s="3"/>
      <c r="C8" s="3"/>
      <c r="D8" s="5">
        <v>1</v>
      </c>
      <c r="E8" s="1">
        <f>공종별내역서!F82</f>
        <v>0</v>
      </c>
      <c r="F8" s="1">
        <f t="shared" si="0"/>
        <v>0</v>
      </c>
      <c r="G8" s="1">
        <f>공종별내역서!H82</f>
        <v>0</v>
      </c>
      <c r="H8" s="1">
        <f t="shared" si="1"/>
        <v>0</v>
      </c>
      <c r="I8" s="1">
        <f>공종별내역서!J82</f>
        <v>0</v>
      </c>
      <c r="J8" s="1">
        <f t="shared" si="2"/>
        <v>0</v>
      </c>
      <c r="K8" s="1">
        <f t="shared" si="3"/>
        <v>0</v>
      </c>
      <c r="L8" s="1">
        <f t="shared" si="3"/>
        <v>0</v>
      </c>
      <c r="M8" s="3"/>
      <c r="N8" s="2" t="s">
        <v>218</v>
      </c>
      <c r="O8" s="8">
        <v>100003</v>
      </c>
      <c r="P8" s="4"/>
    </row>
    <row r="9" spans="1:16" ht="28.5" customHeight="1" x14ac:dyDescent="0.3">
      <c r="A9" s="3" t="s">
        <v>241</v>
      </c>
      <c r="B9" s="3"/>
      <c r="C9" s="3"/>
      <c r="D9" s="5">
        <v>1</v>
      </c>
      <c r="E9" s="1">
        <f>공종별내역서!F108</f>
        <v>0</v>
      </c>
      <c r="F9" s="1">
        <f t="shared" si="0"/>
        <v>0</v>
      </c>
      <c r="G9" s="1">
        <f>공종별내역서!H108</f>
        <v>0</v>
      </c>
      <c r="H9" s="1">
        <f t="shared" si="1"/>
        <v>0</v>
      </c>
      <c r="I9" s="1">
        <f>공종별내역서!J108</f>
        <v>0</v>
      </c>
      <c r="J9" s="1">
        <f t="shared" si="2"/>
        <v>0</v>
      </c>
      <c r="K9" s="1">
        <f t="shared" si="3"/>
        <v>0</v>
      </c>
      <c r="L9" s="1">
        <f t="shared" si="3"/>
        <v>0</v>
      </c>
      <c r="M9" s="3"/>
      <c r="N9" s="2" t="s">
        <v>165</v>
      </c>
      <c r="O9" s="8">
        <v>100004</v>
      </c>
      <c r="P9" s="4"/>
    </row>
    <row r="10" spans="1:16" ht="28.5" customHeight="1" x14ac:dyDescent="0.3">
      <c r="A10" s="3" t="s">
        <v>199</v>
      </c>
      <c r="B10" s="3"/>
      <c r="C10" s="3"/>
      <c r="D10" s="5">
        <v>1</v>
      </c>
      <c r="E10" s="1">
        <f>공종별내역서!F134</f>
        <v>0</v>
      </c>
      <c r="F10" s="1">
        <f t="shared" si="0"/>
        <v>0</v>
      </c>
      <c r="G10" s="1">
        <f>공종별내역서!H134</f>
        <v>0</v>
      </c>
      <c r="H10" s="1">
        <f t="shared" si="1"/>
        <v>0</v>
      </c>
      <c r="I10" s="1">
        <f>공종별내역서!J134</f>
        <v>0</v>
      </c>
      <c r="J10" s="1">
        <f t="shared" si="2"/>
        <v>0</v>
      </c>
      <c r="K10" s="1">
        <f t="shared" si="3"/>
        <v>0</v>
      </c>
      <c r="L10" s="1">
        <f t="shared" si="3"/>
        <v>0</v>
      </c>
      <c r="M10" s="3"/>
      <c r="N10" s="2" t="s">
        <v>211</v>
      </c>
      <c r="O10" s="8">
        <v>100005</v>
      </c>
      <c r="P10" s="4"/>
    </row>
    <row r="11" spans="1:16" ht="28.5" customHeight="1" x14ac:dyDescent="0.3">
      <c r="A11" s="3" t="s">
        <v>81</v>
      </c>
      <c r="B11" s="3"/>
      <c r="C11" s="3"/>
      <c r="D11" s="5">
        <v>1</v>
      </c>
      <c r="E11" s="1">
        <f>공종별내역서!F160</f>
        <v>0</v>
      </c>
      <c r="F11" s="1">
        <f t="shared" si="0"/>
        <v>0</v>
      </c>
      <c r="G11" s="1">
        <f>공종별내역서!H160</f>
        <v>0</v>
      </c>
      <c r="H11" s="1">
        <f t="shared" si="1"/>
        <v>0</v>
      </c>
      <c r="I11" s="1">
        <f>공종별내역서!J160</f>
        <v>0</v>
      </c>
      <c r="J11" s="1">
        <f t="shared" si="2"/>
        <v>0</v>
      </c>
      <c r="K11" s="1">
        <f t="shared" si="3"/>
        <v>0</v>
      </c>
      <c r="L11" s="1">
        <f t="shared" si="3"/>
        <v>0</v>
      </c>
      <c r="M11" s="3"/>
      <c r="N11" s="2" t="s">
        <v>138</v>
      </c>
      <c r="O11" s="8">
        <v>100008</v>
      </c>
      <c r="P11" s="4"/>
    </row>
    <row r="12" spans="1:16" ht="28.5" customHeight="1" x14ac:dyDescent="0.3">
      <c r="A12" s="3" t="s">
        <v>166</v>
      </c>
      <c r="B12" s="3"/>
      <c r="C12" s="3"/>
      <c r="D12" s="5">
        <v>1</v>
      </c>
      <c r="E12" s="1">
        <f>공종별내역서!F186</f>
        <v>0</v>
      </c>
      <c r="F12" s="1">
        <f t="shared" si="0"/>
        <v>0</v>
      </c>
      <c r="G12" s="1">
        <f>공종별내역서!H186</f>
        <v>0</v>
      </c>
      <c r="H12" s="1">
        <f t="shared" si="1"/>
        <v>0</v>
      </c>
      <c r="I12" s="1">
        <f>공종별내역서!J186</f>
        <v>0</v>
      </c>
      <c r="J12" s="1">
        <f t="shared" si="2"/>
        <v>0</v>
      </c>
      <c r="K12" s="1">
        <f t="shared" si="3"/>
        <v>0</v>
      </c>
      <c r="L12" s="1">
        <f t="shared" si="3"/>
        <v>0</v>
      </c>
      <c r="M12" s="3" t="s">
        <v>157</v>
      </c>
      <c r="N12" s="2" t="s">
        <v>62</v>
      </c>
      <c r="O12" s="8">
        <v>100009</v>
      </c>
      <c r="P12" s="4" t="s">
        <v>212</v>
      </c>
    </row>
    <row r="13" spans="1:16" ht="28.5" customHeight="1" x14ac:dyDescent="0.3">
      <c r="A13" s="3" t="s">
        <v>195</v>
      </c>
      <c r="B13" s="3" t="s">
        <v>195</v>
      </c>
      <c r="C13" s="3" t="s">
        <v>195</v>
      </c>
      <c r="D13" s="3" t="s">
        <v>195</v>
      </c>
      <c r="E13" s="3" t="s">
        <v>195</v>
      </c>
      <c r="F13" s="3" t="s">
        <v>195</v>
      </c>
      <c r="G13" s="3" t="s">
        <v>195</v>
      </c>
      <c r="H13" s="3" t="s">
        <v>195</v>
      </c>
      <c r="I13" s="3" t="s">
        <v>195</v>
      </c>
      <c r="J13" s="3" t="s">
        <v>195</v>
      </c>
      <c r="K13" s="3" t="s">
        <v>195</v>
      </c>
      <c r="L13" s="3" t="s">
        <v>195</v>
      </c>
      <c r="M13" s="3" t="s">
        <v>195</v>
      </c>
    </row>
    <row r="14" spans="1:16" ht="28.5" customHeight="1" x14ac:dyDescent="0.3">
      <c r="A14" s="3" t="s">
        <v>195</v>
      </c>
      <c r="B14" s="3" t="s">
        <v>195</v>
      </c>
      <c r="C14" s="3" t="s">
        <v>195</v>
      </c>
      <c r="D14" s="3" t="s">
        <v>195</v>
      </c>
      <c r="E14" s="3" t="s">
        <v>195</v>
      </c>
      <c r="F14" s="3" t="s">
        <v>195</v>
      </c>
      <c r="G14" s="3" t="s">
        <v>195</v>
      </c>
      <c r="H14" s="3" t="s">
        <v>195</v>
      </c>
      <c r="I14" s="3" t="s">
        <v>195</v>
      </c>
      <c r="J14" s="3" t="s">
        <v>195</v>
      </c>
      <c r="K14" s="3" t="s">
        <v>195</v>
      </c>
      <c r="L14" s="3" t="s">
        <v>195</v>
      </c>
      <c r="M14" s="3" t="s">
        <v>195</v>
      </c>
    </row>
    <row r="15" spans="1:16" ht="28.5" customHeight="1" x14ac:dyDescent="0.3">
      <c r="A15" s="3" t="s">
        <v>195</v>
      </c>
      <c r="B15" s="3" t="s">
        <v>195</v>
      </c>
      <c r="C15" s="3" t="s">
        <v>195</v>
      </c>
      <c r="D15" s="3" t="s">
        <v>195</v>
      </c>
      <c r="E15" s="3" t="s">
        <v>195</v>
      </c>
      <c r="F15" s="3" t="s">
        <v>195</v>
      </c>
      <c r="G15" s="3" t="s">
        <v>195</v>
      </c>
      <c r="H15" s="3" t="s">
        <v>195</v>
      </c>
      <c r="I15" s="3" t="s">
        <v>195</v>
      </c>
      <c r="J15" s="3" t="s">
        <v>195</v>
      </c>
      <c r="K15" s="3" t="s">
        <v>195</v>
      </c>
      <c r="L15" s="3" t="s">
        <v>195</v>
      </c>
      <c r="M15" s="3" t="s">
        <v>195</v>
      </c>
    </row>
    <row r="16" spans="1:16" ht="28.5" customHeight="1" x14ac:dyDescent="0.3">
      <c r="A16" s="3" t="s">
        <v>195</v>
      </c>
      <c r="B16" s="3" t="s">
        <v>195</v>
      </c>
      <c r="C16" s="3" t="s">
        <v>195</v>
      </c>
      <c r="D16" s="3" t="s">
        <v>195</v>
      </c>
      <c r="E16" s="3" t="s">
        <v>195</v>
      </c>
      <c r="F16" s="3" t="s">
        <v>195</v>
      </c>
      <c r="G16" s="3" t="s">
        <v>195</v>
      </c>
      <c r="H16" s="3" t="s">
        <v>195</v>
      </c>
      <c r="I16" s="3" t="s">
        <v>195</v>
      </c>
      <c r="J16" s="3" t="s">
        <v>195</v>
      </c>
      <c r="K16" s="3" t="s">
        <v>195</v>
      </c>
      <c r="L16" s="3" t="s">
        <v>195</v>
      </c>
      <c r="M16" s="3" t="s">
        <v>195</v>
      </c>
    </row>
    <row r="17" spans="1:13" ht="28.5" customHeight="1" x14ac:dyDescent="0.3">
      <c r="A17" s="3" t="s">
        <v>195</v>
      </c>
      <c r="B17" s="3" t="s">
        <v>195</v>
      </c>
      <c r="C17" s="3" t="s">
        <v>195</v>
      </c>
      <c r="D17" s="3" t="s">
        <v>195</v>
      </c>
      <c r="E17" s="3" t="s">
        <v>195</v>
      </c>
      <c r="F17" s="3" t="s">
        <v>195</v>
      </c>
      <c r="G17" s="3" t="s">
        <v>195</v>
      </c>
      <c r="H17" s="3" t="s">
        <v>195</v>
      </c>
      <c r="I17" s="3" t="s">
        <v>195</v>
      </c>
      <c r="J17" s="3" t="s">
        <v>195</v>
      </c>
      <c r="K17" s="3" t="s">
        <v>195</v>
      </c>
      <c r="L17" s="3" t="s">
        <v>195</v>
      </c>
      <c r="M17" s="3" t="s">
        <v>195</v>
      </c>
    </row>
    <row r="18" spans="1:13" ht="28.5" customHeight="1" x14ac:dyDescent="0.3">
      <c r="A18" s="3" t="s">
        <v>195</v>
      </c>
      <c r="B18" s="3" t="s">
        <v>195</v>
      </c>
      <c r="C18" s="3" t="s">
        <v>195</v>
      </c>
      <c r="D18" s="3" t="s">
        <v>195</v>
      </c>
      <c r="E18" s="3" t="s">
        <v>195</v>
      </c>
      <c r="F18" s="3" t="s">
        <v>195</v>
      </c>
      <c r="G18" s="3" t="s">
        <v>195</v>
      </c>
      <c r="H18" s="3" t="s">
        <v>195</v>
      </c>
      <c r="I18" s="3" t="s">
        <v>195</v>
      </c>
      <c r="J18" s="3" t="s">
        <v>195</v>
      </c>
      <c r="K18" s="3" t="s">
        <v>195</v>
      </c>
      <c r="L18" s="3" t="s">
        <v>195</v>
      </c>
      <c r="M18" s="3" t="s">
        <v>195</v>
      </c>
    </row>
    <row r="19" spans="1:13" ht="28.5" customHeight="1" x14ac:dyDescent="0.3">
      <c r="A19" s="3" t="s">
        <v>195</v>
      </c>
      <c r="B19" s="3" t="s">
        <v>195</v>
      </c>
      <c r="C19" s="3" t="s">
        <v>195</v>
      </c>
      <c r="D19" s="3" t="s">
        <v>195</v>
      </c>
      <c r="E19" s="3" t="s">
        <v>195</v>
      </c>
      <c r="F19" s="3" t="s">
        <v>195</v>
      </c>
      <c r="G19" s="3" t="s">
        <v>195</v>
      </c>
      <c r="H19" s="3" t="s">
        <v>195</v>
      </c>
      <c r="I19" s="3" t="s">
        <v>195</v>
      </c>
      <c r="J19" s="3" t="s">
        <v>195</v>
      </c>
      <c r="K19" s="3" t="s">
        <v>195</v>
      </c>
      <c r="L19" s="3" t="s">
        <v>195</v>
      </c>
      <c r="M19" s="3" t="s">
        <v>195</v>
      </c>
    </row>
    <row r="20" spans="1:13" ht="28.5" customHeight="1" x14ac:dyDescent="0.3">
      <c r="A20" s="3" t="s">
        <v>195</v>
      </c>
      <c r="B20" s="3" t="s">
        <v>195</v>
      </c>
      <c r="C20" s="3" t="s">
        <v>195</v>
      </c>
      <c r="D20" s="3" t="s">
        <v>195</v>
      </c>
      <c r="E20" s="3" t="s">
        <v>195</v>
      </c>
      <c r="F20" s="3" t="s">
        <v>195</v>
      </c>
      <c r="G20" s="3" t="s">
        <v>195</v>
      </c>
      <c r="H20" s="3" t="s">
        <v>195</v>
      </c>
      <c r="I20" s="3" t="s">
        <v>195</v>
      </c>
      <c r="J20" s="3" t="s">
        <v>195</v>
      </c>
      <c r="K20" s="3" t="s">
        <v>195</v>
      </c>
      <c r="L20" s="3" t="s">
        <v>195</v>
      </c>
      <c r="M20" s="3" t="s">
        <v>195</v>
      </c>
    </row>
    <row r="21" spans="1:13" ht="28.5" customHeight="1" x14ac:dyDescent="0.3">
      <c r="A21" s="3" t="s">
        <v>195</v>
      </c>
      <c r="B21" s="3" t="s">
        <v>195</v>
      </c>
      <c r="C21" s="3" t="s">
        <v>195</v>
      </c>
      <c r="D21" s="3" t="s">
        <v>195</v>
      </c>
      <c r="E21" s="3" t="s">
        <v>195</v>
      </c>
      <c r="F21" s="3" t="s">
        <v>195</v>
      </c>
      <c r="G21" s="3" t="s">
        <v>195</v>
      </c>
      <c r="H21" s="3" t="s">
        <v>195</v>
      </c>
      <c r="I21" s="3" t="s">
        <v>195</v>
      </c>
      <c r="J21" s="3" t="s">
        <v>195</v>
      </c>
      <c r="K21" s="3" t="s">
        <v>195</v>
      </c>
      <c r="L21" s="3" t="s">
        <v>195</v>
      </c>
      <c r="M21" s="3" t="s">
        <v>195</v>
      </c>
    </row>
    <row r="22" spans="1:13" ht="28.5" customHeight="1" x14ac:dyDescent="0.3">
      <c r="A22" s="3" t="s">
        <v>195</v>
      </c>
      <c r="B22" s="3" t="s">
        <v>195</v>
      </c>
      <c r="C22" s="3" t="s">
        <v>195</v>
      </c>
      <c r="D22" s="3" t="s">
        <v>195</v>
      </c>
      <c r="E22" s="3" t="s">
        <v>195</v>
      </c>
      <c r="F22" s="3" t="s">
        <v>195</v>
      </c>
      <c r="G22" s="3" t="s">
        <v>195</v>
      </c>
      <c r="H22" s="3" t="s">
        <v>195</v>
      </c>
      <c r="I22" s="3" t="s">
        <v>195</v>
      </c>
      <c r="J22" s="3" t="s">
        <v>195</v>
      </c>
      <c r="K22" s="3" t="s">
        <v>195</v>
      </c>
      <c r="L22" s="3" t="s">
        <v>195</v>
      </c>
      <c r="M22" s="3" t="s">
        <v>195</v>
      </c>
    </row>
    <row r="23" spans="1:13" ht="28.5" customHeight="1" x14ac:dyDescent="0.3">
      <c r="A23" s="3" t="s">
        <v>195</v>
      </c>
      <c r="B23" s="3" t="s">
        <v>195</v>
      </c>
      <c r="C23" s="3" t="s">
        <v>195</v>
      </c>
      <c r="D23" s="3" t="s">
        <v>195</v>
      </c>
      <c r="E23" s="3" t="s">
        <v>195</v>
      </c>
      <c r="F23" s="3" t="s">
        <v>195</v>
      </c>
      <c r="G23" s="3" t="s">
        <v>195</v>
      </c>
      <c r="H23" s="3" t="s">
        <v>195</v>
      </c>
      <c r="I23" s="3" t="s">
        <v>195</v>
      </c>
      <c r="J23" s="3" t="s">
        <v>195</v>
      </c>
      <c r="K23" s="3" t="s">
        <v>195</v>
      </c>
      <c r="L23" s="3" t="s">
        <v>195</v>
      </c>
      <c r="M23" s="3" t="s">
        <v>195</v>
      </c>
    </row>
    <row r="24" spans="1:13" ht="28.5" customHeight="1" x14ac:dyDescent="0.3">
      <c r="A24" s="3" t="s">
        <v>195</v>
      </c>
      <c r="B24" s="3" t="s">
        <v>195</v>
      </c>
      <c r="C24" s="3" t="s">
        <v>195</v>
      </c>
      <c r="D24" s="3" t="s">
        <v>195</v>
      </c>
      <c r="E24" s="3" t="s">
        <v>195</v>
      </c>
      <c r="F24" s="3" t="s">
        <v>195</v>
      </c>
      <c r="G24" s="3" t="s">
        <v>195</v>
      </c>
      <c r="H24" s="3" t="s">
        <v>195</v>
      </c>
      <c r="I24" s="3" t="s">
        <v>195</v>
      </c>
      <c r="J24" s="3" t="s">
        <v>195</v>
      </c>
      <c r="K24" s="3" t="s">
        <v>195</v>
      </c>
      <c r="L24" s="3" t="s">
        <v>195</v>
      </c>
      <c r="M24" s="3" t="s">
        <v>195</v>
      </c>
    </row>
    <row r="25" spans="1:13" ht="28.5" customHeight="1" x14ac:dyDescent="0.3">
      <c r="A25" s="3" t="s">
        <v>195</v>
      </c>
      <c r="B25" s="3" t="s">
        <v>195</v>
      </c>
      <c r="C25" s="3" t="s">
        <v>195</v>
      </c>
      <c r="D25" s="3" t="s">
        <v>195</v>
      </c>
      <c r="E25" s="3" t="s">
        <v>195</v>
      </c>
      <c r="F25" s="3" t="s">
        <v>195</v>
      </c>
      <c r="G25" s="3" t="s">
        <v>195</v>
      </c>
      <c r="H25" s="3" t="s">
        <v>195</v>
      </c>
      <c r="I25" s="3" t="s">
        <v>195</v>
      </c>
      <c r="J25" s="3" t="s">
        <v>195</v>
      </c>
      <c r="K25" s="3" t="s">
        <v>195</v>
      </c>
      <c r="L25" s="3" t="s">
        <v>195</v>
      </c>
      <c r="M25" s="3" t="s">
        <v>195</v>
      </c>
    </row>
    <row r="26" spans="1:13" ht="28.5" customHeight="1" x14ac:dyDescent="0.3">
      <c r="A26" s="3" t="s">
        <v>195</v>
      </c>
      <c r="B26" s="3" t="s">
        <v>195</v>
      </c>
      <c r="C26" s="3" t="s">
        <v>195</v>
      </c>
      <c r="D26" s="3" t="s">
        <v>195</v>
      </c>
      <c r="E26" s="3" t="s">
        <v>195</v>
      </c>
      <c r="F26" s="3" t="s">
        <v>195</v>
      </c>
      <c r="G26" s="3" t="s">
        <v>195</v>
      </c>
      <c r="H26" s="3" t="s">
        <v>195</v>
      </c>
      <c r="I26" s="3" t="s">
        <v>195</v>
      </c>
      <c r="J26" s="3" t="s">
        <v>195</v>
      </c>
      <c r="K26" s="3" t="s">
        <v>195</v>
      </c>
      <c r="L26" s="3" t="s">
        <v>195</v>
      </c>
      <c r="M26" s="3" t="s">
        <v>195</v>
      </c>
    </row>
    <row r="27" spans="1:13" ht="28.5" customHeight="1" x14ac:dyDescent="0.3">
      <c r="A27" s="3" t="s">
        <v>195</v>
      </c>
      <c r="B27" s="3" t="s">
        <v>195</v>
      </c>
      <c r="C27" s="3" t="s">
        <v>195</v>
      </c>
      <c r="D27" s="3" t="s">
        <v>195</v>
      </c>
      <c r="E27" s="3" t="s">
        <v>195</v>
      </c>
      <c r="F27" s="3" t="s">
        <v>195</v>
      </c>
      <c r="G27" s="3" t="s">
        <v>195</v>
      </c>
      <c r="H27" s="3" t="s">
        <v>195</v>
      </c>
      <c r="I27" s="3" t="s">
        <v>195</v>
      </c>
      <c r="J27" s="3" t="s">
        <v>195</v>
      </c>
      <c r="K27" s="3" t="s">
        <v>195</v>
      </c>
      <c r="L27" s="3" t="s">
        <v>195</v>
      </c>
      <c r="M27" s="3" t="s">
        <v>195</v>
      </c>
    </row>
    <row r="28" spans="1:13" ht="28.5" customHeight="1" x14ac:dyDescent="0.3">
      <c r="A28" s="3" t="s">
        <v>195</v>
      </c>
      <c r="B28" s="3" t="s">
        <v>195</v>
      </c>
      <c r="C28" s="3" t="s">
        <v>195</v>
      </c>
      <c r="D28" s="3" t="s">
        <v>195</v>
      </c>
      <c r="E28" s="3" t="s">
        <v>195</v>
      </c>
      <c r="F28" s="3" t="s">
        <v>195</v>
      </c>
      <c r="G28" s="3" t="s">
        <v>195</v>
      </c>
      <c r="H28" s="3" t="s">
        <v>195</v>
      </c>
      <c r="I28" s="3" t="s">
        <v>195</v>
      </c>
      <c r="J28" s="3" t="s">
        <v>195</v>
      </c>
      <c r="K28" s="3" t="s">
        <v>195</v>
      </c>
      <c r="L28" s="3" t="s">
        <v>195</v>
      </c>
      <c r="M28" s="3" t="s">
        <v>195</v>
      </c>
    </row>
    <row r="29" spans="1:13" ht="28.5" customHeight="1" x14ac:dyDescent="0.3">
      <c r="A29" s="3" t="s">
        <v>119</v>
      </c>
      <c r="B29" s="3" t="s">
        <v>195</v>
      </c>
      <c r="C29" s="3" t="s">
        <v>195</v>
      </c>
      <c r="D29" s="3" t="s">
        <v>195</v>
      </c>
      <c r="E29" s="3" t="s">
        <v>195</v>
      </c>
      <c r="F29" s="1">
        <f>F5</f>
        <v>0</v>
      </c>
      <c r="G29" s="3" t="s">
        <v>195</v>
      </c>
      <c r="H29" s="1">
        <f>H5</f>
        <v>0</v>
      </c>
      <c r="I29" s="3" t="s">
        <v>195</v>
      </c>
      <c r="J29" s="1">
        <f>J5</f>
        <v>0</v>
      </c>
      <c r="K29" s="3" t="s">
        <v>195</v>
      </c>
      <c r="L29" s="1">
        <f>L5</f>
        <v>0</v>
      </c>
      <c r="M29" s="3" t="s">
        <v>195</v>
      </c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4" type="noConversion"/>
  <pageMargins left="0.78740157480314965" right="0.39370078740157483" top="0.39370078740157483" bottom="0.39370078740157483" header="0" footer="0"/>
  <pageSetup paperSize="9" scale="6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AV186"/>
  <sheetViews>
    <sheetView view="pageBreakPreview" zoomScale="55" zoomScaleNormal="100" zoomScaleSheetLayoutView="55" workbookViewId="0">
      <selection activeCell="BE91" sqref="BE91"/>
    </sheetView>
  </sheetViews>
  <sheetFormatPr defaultColWidth="9.125" defaultRowHeight="16.5" x14ac:dyDescent="0.3"/>
  <cols>
    <col min="1" max="2" width="30.625" style="9" customWidth="1"/>
    <col min="3" max="3" width="4.625" style="9" customWidth="1"/>
    <col min="4" max="4" width="8.625" style="9" customWidth="1"/>
    <col min="5" max="12" width="13.625" style="9" customWidth="1"/>
    <col min="13" max="13" width="12.625" style="9" customWidth="1"/>
    <col min="14" max="48" width="9.125" style="9" hidden="1"/>
    <col min="49" max="16384" width="9.125" style="9"/>
  </cols>
  <sheetData>
    <row r="1" spans="1:48" ht="30" customHeight="1" x14ac:dyDescent="0.3">
      <c r="A1" s="97" t="s">
        <v>214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</row>
    <row r="2" spans="1:48" ht="28.5" customHeight="1" x14ac:dyDescent="0.3">
      <c r="A2" s="98" t="s">
        <v>265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</row>
    <row r="3" spans="1:48" ht="28.5" customHeight="1" x14ac:dyDescent="0.3">
      <c r="A3" s="99" t="s">
        <v>152</v>
      </c>
      <c r="B3" s="99" t="s">
        <v>90</v>
      </c>
      <c r="C3" s="99" t="s">
        <v>14</v>
      </c>
      <c r="D3" s="99" t="s">
        <v>192</v>
      </c>
      <c r="E3" s="101" t="s">
        <v>17</v>
      </c>
      <c r="F3" s="102"/>
      <c r="G3" s="101" t="s">
        <v>115</v>
      </c>
      <c r="H3" s="102"/>
      <c r="I3" s="101" t="s">
        <v>66</v>
      </c>
      <c r="J3" s="102"/>
      <c r="K3" s="101" t="s">
        <v>147</v>
      </c>
      <c r="L3" s="102"/>
      <c r="M3" s="99" t="s">
        <v>184</v>
      </c>
      <c r="N3" s="103" t="s">
        <v>122</v>
      </c>
      <c r="O3" s="104" t="s">
        <v>47</v>
      </c>
      <c r="P3" s="104" t="s">
        <v>226</v>
      </c>
      <c r="Q3" s="104" t="s">
        <v>201</v>
      </c>
      <c r="R3" s="104" t="s">
        <v>106</v>
      </c>
      <c r="S3" s="104" t="s">
        <v>96</v>
      </c>
      <c r="T3" s="104" t="s">
        <v>108</v>
      </c>
      <c r="U3" s="104" t="s">
        <v>131</v>
      </c>
      <c r="V3" s="104" t="s">
        <v>173</v>
      </c>
      <c r="W3" s="104" t="s">
        <v>26</v>
      </c>
      <c r="X3" s="104" t="s">
        <v>37</v>
      </c>
      <c r="Y3" s="104" t="s">
        <v>180</v>
      </c>
      <c r="Z3" s="104" t="s">
        <v>48</v>
      </c>
      <c r="AA3" s="104" t="s">
        <v>162</v>
      </c>
      <c r="AB3" s="104" t="s">
        <v>137</v>
      </c>
      <c r="AC3" s="104" t="s">
        <v>71</v>
      </c>
      <c r="AD3" s="104" t="s">
        <v>169</v>
      </c>
      <c r="AE3" s="104" t="s">
        <v>133</v>
      </c>
      <c r="AF3" s="104" t="s">
        <v>202</v>
      </c>
      <c r="AG3" s="104" t="s">
        <v>120</v>
      </c>
      <c r="AH3" s="104" t="s">
        <v>98</v>
      </c>
      <c r="AI3" s="104" t="s">
        <v>67</v>
      </c>
      <c r="AJ3" s="104" t="s">
        <v>92</v>
      </c>
      <c r="AK3" s="104" t="s">
        <v>168</v>
      </c>
      <c r="AL3" s="104" t="s">
        <v>140</v>
      </c>
      <c r="AM3" s="104" t="s">
        <v>209</v>
      </c>
      <c r="AN3" s="104" t="s">
        <v>100</v>
      </c>
      <c r="AO3" s="104" t="s">
        <v>12</v>
      </c>
      <c r="AP3" s="104" t="s">
        <v>29</v>
      </c>
      <c r="AQ3" s="104" t="s">
        <v>112</v>
      </c>
      <c r="AR3" s="104" t="s">
        <v>191</v>
      </c>
      <c r="AS3" s="104" t="s">
        <v>172</v>
      </c>
      <c r="AT3" s="104" t="s">
        <v>160</v>
      </c>
      <c r="AU3" s="104" t="s">
        <v>79</v>
      </c>
      <c r="AV3" s="104" t="s">
        <v>196</v>
      </c>
    </row>
    <row r="4" spans="1:48" ht="28.5" customHeight="1" x14ac:dyDescent="0.3">
      <c r="A4" s="100"/>
      <c r="B4" s="100"/>
      <c r="C4" s="100"/>
      <c r="D4" s="100"/>
      <c r="E4" s="10" t="s">
        <v>239</v>
      </c>
      <c r="F4" s="10" t="s">
        <v>4</v>
      </c>
      <c r="G4" s="10" t="s">
        <v>239</v>
      </c>
      <c r="H4" s="10" t="s">
        <v>4</v>
      </c>
      <c r="I4" s="10" t="s">
        <v>239</v>
      </c>
      <c r="J4" s="10" t="s">
        <v>4</v>
      </c>
      <c r="K4" s="10" t="s">
        <v>239</v>
      </c>
      <c r="L4" s="10" t="s">
        <v>4</v>
      </c>
      <c r="M4" s="100"/>
      <c r="N4" s="103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</row>
    <row r="5" spans="1:48" ht="28.5" customHeight="1" x14ac:dyDescent="0.3">
      <c r="A5" s="11" t="s">
        <v>39</v>
      </c>
      <c r="B5" s="11"/>
      <c r="C5" s="11"/>
      <c r="D5" s="11" t="s">
        <v>195</v>
      </c>
      <c r="E5" s="11" t="s">
        <v>195</v>
      </c>
      <c r="F5" s="11" t="s">
        <v>195</v>
      </c>
      <c r="G5" s="11" t="s">
        <v>195</v>
      </c>
      <c r="H5" s="11" t="s">
        <v>195</v>
      </c>
      <c r="I5" s="11" t="s">
        <v>195</v>
      </c>
      <c r="J5" s="11" t="s">
        <v>195</v>
      </c>
      <c r="K5" s="11" t="s">
        <v>195</v>
      </c>
      <c r="L5" s="11" t="s">
        <v>195</v>
      </c>
      <c r="M5" s="11" t="s">
        <v>195</v>
      </c>
      <c r="N5" s="12" t="s">
        <v>195</v>
      </c>
      <c r="Q5" s="13" t="s">
        <v>13</v>
      </c>
      <c r="R5" s="14">
        <v>100001</v>
      </c>
      <c r="S5" s="14">
        <v>0</v>
      </c>
      <c r="AH5" s="13"/>
    </row>
    <row r="6" spans="1:48" ht="28.5" customHeight="1" x14ac:dyDescent="0.3">
      <c r="A6" s="11" t="s">
        <v>15</v>
      </c>
      <c r="B6" s="11"/>
      <c r="C6" s="11" t="s">
        <v>34</v>
      </c>
      <c r="D6" s="15">
        <v>43</v>
      </c>
      <c r="E6" s="15"/>
      <c r="F6" s="15"/>
      <c r="G6" s="15"/>
      <c r="H6" s="15"/>
      <c r="I6" s="15"/>
      <c r="J6" s="15"/>
      <c r="K6" s="15">
        <f t="shared" ref="K6:K29" si="0">TRUNC(E6+G6+I6,-1)</f>
        <v>0</v>
      </c>
      <c r="L6" s="15">
        <f t="shared" ref="L6:L29" si="1">ROUNDUP(F6+H6+J6,0)</f>
        <v>0</v>
      </c>
      <c r="M6" s="11"/>
      <c r="N6" s="16" t="str">
        <f>HYPERLINK("#일위대가목록!A4", "ZA0000000000")</f>
        <v>ZA0000000000</v>
      </c>
      <c r="O6" s="13" t="s">
        <v>195</v>
      </c>
      <c r="P6" s="13" t="s">
        <v>195</v>
      </c>
      <c r="Q6" s="13" t="s">
        <v>13</v>
      </c>
      <c r="R6" s="14">
        <v>100001</v>
      </c>
      <c r="S6" s="14">
        <v>10</v>
      </c>
      <c r="T6" s="13" t="s">
        <v>200</v>
      </c>
      <c r="U6" s="13" t="s">
        <v>163</v>
      </c>
      <c r="V6" s="13" t="s">
        <v>163</v>
      </c>
      <c r="W6" s="13" t="s">
        <v>195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2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3"/>
      <c r="AV6" s="14">
        <v>100</v>
      </c>
    </row>
    <row r="7" spans="1:48" ht="28.5" customHeight="1" x14ac:dyDescent="0.3">
      <c r="A7" s="11" t="s">
        <v>178</v>
      </c>
      <c r="B7" s="11" t="s">
        <v>206</v>
      </c>
      <c r="C7" s="11" t="s">
        <v>228</v>
      </c>
      <c r="D7" s="15">
        <v>1</v>
      </c>
      <c r="E7" s="15"/>
      <c r="F7" s="15"/>
      <c r="G7" s="15"/>
      <c r="H7" s="15"/>
      <c r="I7" s="15"/>
      <c r="J7" s="15"/>
      <c r="K7" s="15">
        <f t="shared" si="0"/>
        <v>0</v>
      </c>
      <c r="L7" s="15">
        <f t="shared" si="1"/>
        <v>0</v>
      </c>
      <c r="M7" s="11"/>
      <c r="N7" s="16" t="str">
        <f>HYPERLINK("#일위대가목록!A5", "ZA0000000001")</f>
        <v>ZA0000000001</v>
      </c>
      <c r="O7" s="13" t="s">
        <v>195</v>
      </c>
      <c r="P7" s="13" t="s">
        <v>195</v>
      </c>
      <c r="Q7" s="13" t="s">
        <v>13</v>
      </c>
      <c r="R7" s="14">
        <v>100001</v>
      </c>
      <c r="S7" s="14">
        <v>20</v>
      </c>
      <c r="T7" s="13" t="s">
        <v>200</v>
      </c>
      <c r="U7" s="13" t="s">
        <v>163</v>
      </c>
      <c r="V7" s="13" t="s">
        <v>163</v>
      </c>
      <c r="W7" s="13" t="s">
        <v>195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2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3"/>
      <c r="AV7" s="14">
        <v>100</v>
      </c>
    </row>
    <row r="8" spans="1:48" ht="28.5" customHeight="1" x14ac:dyDescent="0.3">
      <c r="A8" s="11" t="s">
        <v>195</v>
      </c>
      <c r="B8" s="11" t="s">
        <v>195</v>
      </c>
      <c r="C8" s="11" t="s">
        <v>195</v>
      </c>
      <c r="D8" s="15">
        <v>0</v>
      </c>
      <c r="E8" s="15">
        <v>0</v>
      </c>
      <c r="F8" s="15">
        <f t="shared" ref="F8:F29" si="2">ROUNDUP(D8*E8,0)</f>
        <v>0</v>
      </c>
      <c r="G8" s="15">
        <v>0</v>
      </c>
      <c r="H8" s="15">
        <f t="shared" ref="H8:H29" si="3">ROUNDUP(D8*G8,0)</f>
        <v>0</v>
      </c>
      <c r="I8" s="15">
        <v>0</v>
      </c>
      <c r="J8" s="15">
        <f t="shared" ref="J8:J29" si="4">ROUNDUP(D8*I8,0)</f>
        <v>0</v>
      </c>
      <c r="K8" s="15">
        <f t="shared" si="0"/>
        <v>0</v>
      </c>
      <c r="L8" s="15">
        <f t="shared" si="1"/>
        <v>0</v>
      </c>
      <c r="M8" s="11" t="s">
        <v>195</v>
      </c>
      <c r="N8" s="11" t="s">
        <v>195</v>
      </c>
      <c r="O8" s="11" t="s">
        <v>195</v>
      </c>
      <c r="P8" s="11" t="s">
        <v>195</v>
      </c>
      <c r="AU8" s="13"/>
      <c r="AV8" s="14">
        <v>0</v>
      </c>
    </row>
    <row r="9" spans="1:48" ht="28.5" customHeight="1" x14ac:dyDescent="0.3">
      <c r="A9" s="11" t="s">
        <v>195</v>
      </c>
      <c r="B9" s="11" t="s">
        <v>195</v>
      </c>
      <c r="C9" s="11" t="s">
        <v>195</v>
      </c>
      <c r="D9" s="15">
        <v>0</v>
      </c>
      <c r="E9" s="15">
        <v>0</v>
      </c>
      <c r="F9" s="15">
        <f t="shared" si="2"/>
        <v>0</v>
      </c>
      <c r="G9" s="15">
        <v>0</v>
      </c>
      <c r="H9" s="15">
        <f t="shared" si="3"/>
        <v>0</v>
      </c>
      <c r="I9" s="15">
        <v>0</v>
      </c>
      <c r="J9" s="15">
        <f t="shared" si="4"/>
        <v>0</v>
      </c>
      <c r="K9" s="15">
        <f t="shared" si="0"/>
        <v>0</v>
      </c>
      <c r="L9" s="15">
        <f t="shared" si="1"/>
        <v>0</v>
      </c>
      <c r="M9" s="11" t="s">
        <v>195</v>
      </c>
      <c r="N9" s="11" t="s">
        <v>195</v>
      </c>
      <c r="O9" s="11" t="s">
        <v>195</v>
      </c>
      <c r="P9" s="11" t="s">
        <v>195</v>
      </c>
      <c r="AU9" s="13"/>
      <c r="AV9" s="14">
        <v>0</v>
      </c>
    </row>
    <row r="10" spans="1:48" ht="28.5" customHeight="1" x14ac:dyDescent="0.3">
      <c r="A10" s="11" t="s">
        <v>195</v>
      </c>
      <c r="B10" s="11" t="s">
        <v>195</v>
      </c>
      <c r="C10" s="11" t="s">
        <v>195</v>
      </c>
      <c r="D10" s="15">
        <v>0</v>
      </c>
      <c r="E10" s="15">
        <v>0</v>
      </c>
      <c r="F10" s="15">
        <f t="shared" si="2"/>
        <v>0</v>
      </c>
      <c r="G10" s="15">
        <v>0</v>
      </c>
      <c r="H10" s="15">
        <f t="shared" si="3"/>
        <v>0</v>
      </c>
      <c r="I10" s="15">
        <v>0</v>
      </c>
      <c r="J10" s="15">
        <f t="shared" si="4"/>
        <v>0</v>
      </c>
      <c r="K10" s="15">
        <f t="shared" si="0"/>
        <v>0</v>
      </c>
      <c r="L10" s="15">
        <f t="shared" si="1"/>
        <v>0</v>
      </c>
      <c r="M10" s="11" t="s">
        <v>195</v>
      </c>
      <c r="N10" s="11" t="s">
        <v>195</v>
      </c>
      <c r="O10" s="11" t="s">
        <v>195</v>
      </c>
      <c r="P10" s="11" t="s">
        <v>195</v>
      </c>
      <c r="AU10" s="13"/>
      <c r="AV10" s="14">
        <v>0</v>
      </c>
    </row>
    <row r="11" spans="1:48" ht="28.5" customHeight="1" x14ac:dyDescent="0.3">
      <c r="A11" s="11" t="s">
        <v>195</v>
      </c>
      <c r="B11" s="11" t="s">
        <v>195</v>
      </c>
      <c r="C11" s="11" t="s">
        <v>195</v>
      </c>
      <c r="D11" s="15">
        <v>0</v>
      </c>
      <c r="E11" s="15">
        <v>0</v>
      </c>
      <c r="F11" s="15">
        <f t="shared" si="2"/>
        <v>0</v>
      </c>
      <c r="G11" s="15">
        <v>0</v>
      </c>
      <c r="H11" s="15">
        <f t="shared" si="3"/>
        <v>0</v>
      </c>
      <c r="I11" s="15">
        <v>0</v>
      </c>
      <c r="J11" s="15">
        <f t="shared" si="4"/>
        <v>0</v>
      </c>
      <c r="K11" s="15">
        <f t="shared" si="0"/>
        <v>0</v>
      </c>
      <c r="L11" s="15">
        <f t="shared" si="1"/>
        <v>0</v>
      </c>
      <c r="M11" s="11" t="s">
        <v>195</v>
      </c>
      <c r="N11" s="11" t="s">
        <v>195</v>
      </c>
      <c r="O11" s="11" t="s">
        <v>195</v>
      </c>
      <c r="P11" s="11" t="s">
        <v>195</v>
      </c>
      <c r="AU11" s="13"/>
      <c r="AV11" s="14">
        <v>0</v>
      </c>
    </row>
    <row r="12" spans="1:48" ht="28.5" customHeight="1" x14ac:dyDescent="0.3">
      <c r="A12" s="11" t="s">
        <v>195</v>
      </c>
      <c r="B12" s="11" t="s">
        <v>195</v>
      </c>
      <c r="C12" s="11" t="s">
        <v>195</v>
      </c>
      <c r="D12" s="15">
        <v>0</v>
      </c>
      <c r="E12" s="15">
        <v>0</v>
      </c>
      <c r="F12" s="15">
        <f t="shared" si="2"/>
        <v>0</v>
      </c>
      <c r="G12" s="15">
        <v>0</v>
      </c>
      <c r="H12" s="15">
        <f t="shared" si="3"/>
        <v>0</v>
      </c>
      <c r="I12" s="15">
        <v>0</v>
      </c>
      <c r="J12" s="15">
        <f t="shared" si="4"/>
        <v>0</v>
      </c>
      <c r="K12" s="15">
        <f t="shared" si="0"/>
        <v>0</v>
      </c>
      <c r="L12" s="15">
        <f t="shared" si="1"/>
        <v>0</v>
      </c>
      <c r="M12" s="11" t="s">
        <v>195</v>
      </c>
      <c r="N12" s="11" t="s">
        <v>195</v>
      </c>
      <c r="O12" s="11" t="s">
        <v>195</v>
      </c>
      <c r="P12" s="11" t="s">
        <v>195</v>
      </c>
      <c r="AU12" s="13"/>
      <c r="AV12" s="14">
        <v>0</v>
      </c>
    </row>
    <row r="13" spans="1:48" ht="28.5" customHeight="1" x14ac:dyDescent="0.3">
      <c r="A13" s="11" t="s">
        <v>195</v>
      </c>
      <c r="B13" s="11" t="s">
        <v>195</v>
      </c>
      <c r="C13" s="11" t="s">
        <v>195</v>
      </c>
      <c r="D13" s="15">
        <v>0</v>
      </c>
      <c r="E13" s="15">
        <v>0</v>
      </c>
      <c r="F13" s="15">
        <f t="shared" si="2"/>
        <v>0</v>
      </c>
      <c r="G13" s="15">
        <v>0</v>
      </c>
      <c r="H13" s="15">
        <f t="shared" si="3"/>
        <v>0</v>
      </c>
      <c r="I13" s="15">
        <v>0</v>
      </c>
      <c r="J13" s="15">
        <f t="shared" si="4"/>
        <v>0</v>
      </c>
      <c r="K13" s="15">
        <f t="shared" si="0"/>
        <v>0</v>
      </c>
      <c r="L13" s="15">
        <f t="shared" si="1"/>
        <v>0</v>
      </c>
      <c r="M13" s="11" t="s">
        <v>195</v>
      </c>
      <c r="N13" s="11" t="s">
        <v>195</v>
      </c>
      <c r="O13" s="11" t="s">
        <v>195</v>
      </c>
      <c r="P13" s="11" t="s">
        <v>195</v>
      </c>
      <c r="AU13" s="13"/>
      <c r="AV13" s="14">
        <v>0</v>
      </c>
    </row>
    <row r="14" spans="1:48" ht="28.5" customHeight="1" x14ac:dyDescent="0.3">
      <c r="A14" s="11" t="s">
        <v>195</v>
      </c>
      <c r="B14" s="11" t="s">
        <v>195</v>
      </c>
      <c r="C14" s="11" t="s">
        <v>195</v>
      </c>
      <c r="D14" s="15">
        <v>0</v>
      </c>
      <c r="E14" s="15">
        <v>0</v>
      </c>
      <c r="F14" s="15">
        <f t="shared" si="2"/>
        <v>0</v>
      </c>
      <c r="G14" s="15">
        <v>0</v>
      </c>
      <c r="H14" s="15">
        <f t="shared" si="3"/>
        <v>0</v>
      </c>
      <c r="I14" s="15">
        <v>0</v>
      </c>
      <c r="J14" s="15">
        <f t="shared" si="4"/>
        <v>0</v>
      </c>
      <c r="K14" s="15">
        <f t="shared" si="0"/>
        <v>0</v>
      </c>
      <c r="L14" s="15">
        <f t="shared" si="1"/>
        <v>0</v>
      </c>
      <c r="M14" s="11" t="s">
        <v>195</v>
      </c>
      <c r="N14" s="11" t="s">
        <v>195</v>
      </c>
      <c r="O14" s="11" t="s">
        <v>195</v>
      </c>
      <c r="P14" s="11" t="s">
        <v>195</v>
      </c>
      <c r="AU14" s="13"/>
      <c r="AV14" s="14">
        <v>0</v>
      </c>
    </row>
    <row r="15" spans="1:48" ht="28.5" customHeight="1" x14ac:dyDescent="0.3">
      <c r="A15" s="11" t="s">
        <v>195</v>
      </c>
      <c r="B15" s="11" t="s">
        <v>195</v>
      </c>
      <c r="C15" s="11" t="s">
        <v>195</v>
      </c>
      <c r="D15" s="15">
        <v>0</v>
      </c>
      <c r="E15" s="15">
        <v>0</v>
      </c>
      <c r="F15" s="15">
        <f t="shared" si="2"/>
        <v>0</v>
      </c>
      <c r="G15" s="15">
        <v>0</v>
      </c>
      <c r="H15" s="15">
        <f t="shared" si="3"/>
        <v>0</v>
      </c>
      <c r="I15" s="15">
        <v>0</v>
      </c>
      <c r="J15" s="15">
        <f t="shared" si="4"/>
        <v>0</v>
      </c>
      <c r="K15" s="15">
        <f t="shared" si="0"/>
        <v>0</v>
      </c>
      <c r="L15" s="15">
        <f t="shared" si="1"/>
        <v>0</v>
      </c>
      <c r="M15" s="11" t="s">
        <v>195</v>
      </c>
      <c r="N15" s="11" t="s">
        <v>195</v>
      </c>
      <c r="O15" s="11" t="s">
        <v>195</v>
      </c>
      <c r="P15" s="11" t="s">
        <v>195</v>
      </c>
      <c r="AU15" s="13"/>
      <c r="AV15" s="14">
        <v>0</v>
      </c>
    </row>
    <row r="16" spans="1:48" ht="28.5" customHeight="1" x14ac:dyDescent="0.3">
      <c r="A16" s="11" t="s">
        <v>195</v>
      </c>
      <c r="B16" s="11" t="s">
        <v>195</v>
      </c>
      <c r="C16" s="11" t="s">
        <v>195</v>
      </c>
      <c r="D16" s="15">
        <v>0</v>
      </c>
      <c r="E16" s="15">
        <v>0</v>
      </c>
      <c r="F16" s="15">
        <f t="shared" si="2"/>
        <v>0</v>
      </c>
      <c r="G16" s="15">
        <v>0</v>
      </c>
      <c r="H16" s="15">
        <f t="shared" si="3"/>
        <v>0</v>
      </c>
      <c r="I16" s="15">
        <v>0</v>
      </c>
      <c r="J16" s="15">
        <f t="shared" si="4"/>
        <v>0</v>
      </c>
      <c r="K16" s="15">
        <f t="shared" si="0"/>
        <v>0</v>
      </c>
      <c r="L16" s="15">
        <f t="shared" si="1"/>
        <v>0</v>
      </c>
      <c r="M16" s="11" t="s">
        <v>195</v>
      </c>
      <c r="N16" s="11" t="s">
        <v>195</v>
      </c>
      <c r="O16" s="11" t="s">
        <v>195</v>
      </c>
      <c r="P16" s="11" t="s">
        <v>195</v>
      </c>
      <c r="AU16" s="13"/>
      <c r="AV16" s="14">
        <v>0</v>
      </c>
    </row>
    <row r="17" spans="1:48" ht="28.5" customHeight="1" x14ac:dyDescent="0.3">
      <c r="A17" s="11" t="s">
        <v>195</v>
      </c>
      <c r="B17" s="11" t="s">
        <v>195</v>
      </c>
      <c r="C17" s="11" t="s">
        <v>195</v>
      </c>
      <c r="D17" s="15">
        <v>0</v>
      </c>
      <c r="E17" s="15">
        <v>0</v>
      </c>
      <c r="F17" s="15">
        <f t="shared" si="2"/>
        <v>0</v>
      </c>
      <c r="G17" s="15">
        <v>0</v>
      </c>
      <c r="H17" s="15">
        <f t="shared" si="3"/>
        <v>0</v>
      </c>
      <c r="I17" s="15">
        <v>0</v>
      </c>
      <c r="J17" s="15">
        <f t="shared" si="4"/>
        <v>0</v>
      </c>
      <c r="K17" s="15">
        <f t="shared" si="0"/>
        <v>0</v>
      </c>
      <c r="L17" s="15">
        <f t="shared" si="1"/>
        <v>0</v>
      </c>
      <c r="M17" s="11" t="s">
        <v>195</v>
      </c>
      <c r="N17" s="11" t="s">
        <v>195</v>
      </c>
      <c r="O17" s="11" t="s">
        <v>195</v>
      </c>
      <c r="P17" s="11" t="s">
        <v>195</v>
      </c>
      <c r="AU17" s="13"/>
      <c r="AV17" s="14">
        <v>0</v>
      </c>
    </row>
    <row r="18" spans="1:48" ht="28.5" customHeight="1" x14ac:dyDescent="0.3">
      <c r="A18" s="11" t="s">
        <v>195</v>
      </c>
      <c r="B18" s="11" t="s">
        <v>195</v>
      </c>
      <c r="C18" s="11" t="s">
        <v>195</v>
      </c>
      <c r="D18" s="15">
        <v>0</v>
      </c>
      <c r="E18" s="15">
        <v>0</v>
      </c>
      <c r="F18" s="15">
        <f t="shared" si="2"/>
        <v>0</v>
      </c>
      <c r="G18" s="15">
        <v>0</v>
      </c>
      <c r="H18" s="15">
        <f t="shared" si="3"/>
        <v>0</v>
      </c>
      <c r="I18" s="15">
        <v>0</v>
      </c>
      <c r="J18" s="15">
        <f t="shared" si="4"/>
        <v>0</v>
      </c>
      <c r="K18" s="15">
        <f t="shared" si="0"/>
        <v>0</v>
      </c>
      <c r="L18" s="15">
        <f t="shared" si="1"/>
        <v>0</v>
      </c>
      <c r="M18" s="11" t="s">
        <v>195</v>
      </c>
      <c r="N18" s="11" t="s">
        <v>195</v>
      </c>
      <c r="O18" s="11" t="s">
        <v>195</v>
      </c>
      <c r="P18" s="11" t="s">
        <v>195</v>
      </c>
      <c r="AU18" s="13"/>
      <c r="AV18" s="14">
        <v>0</v>
      </c>
    </row>
    <row r="19" spans="1:48" ht="28.5" customHeight="1" x14ac:dyDescent="0.3">
      <c r="A19" s="11" t="s">
        <v>195</v>
      </c>
      <c r="B19" s="11" t="s">
        <v>195</v>
      </c>
      <c r="C19" s="11" t="s">
        <v>195</v>
      </c>
      <c r="D19" s="15">
        <v>0</v>
      </c>
      <c r="E19" s="15">
        <v>0</v>
      </c>
      <c r="F19" s="15">
        <f t="shared" si="2"/>
        <v>0</v>
      </c>
      <c r="G19" s="15">
        <v>0</v>
      </c>
      <c r="H19" s="15">
        <f t="shared" si="3"/>
        <v>0</v>
      </c>
      <c r="I19" s="15">
        <v>0</v>
      </c>
      <c r="J19" s="15">
        <f t="shared" si="4"/>
        <v>0</v>
      </c>
      <c r="K19" s="15">
        <f t="shared" si="0"/>
        <v>0</v>
      </c>
      <c r="L19" s="15">
        <f t="shared" si="1"/>
        <v>0</v>
      </c>
      <c r="M19" s="11" t="s">
        <v>195</v>
      </c>
      <c r="N19" s="11" t="s">
        <v>195</v>
      </c>
      <c r="O19" s="11" t="s">
        <v>195</v>
      </c>
      <c r="P19" s="11" t="s">
        <v>195</v>
      </c>
      <c r="AU19" s="13"/>
      <c r="AV19" s="14">
        <v>0</v>
      </c>
    </row>
    <row r="20" spans="1:48" ht="28.5" customHeight="1" x14ac:dyDescent="0.3">
      <c r="A20" s="11" t="s">
        <v>195</v>
      </c>
      <c r="B20" s="11" t="s">
        <v>195</v>
      </c>
      <c r="C20" s="11" t="s">
        <v>195</v>
      </c>
      <c r="D20" s="15">
        <v>0</v>
      </c>
      <c r="E20" s="15">
        <v>0</v>
      </c>
      <c r="F20" s="15">
        <f t="shared" si="2"/>
        <v>0</v>
      </c>
      <c r="G20" s="15">
        <v>0</v>
      </c>
      <c r="H20" s="15">
        <f t="shared" si="3"/>
        <v>0</v>
      </c>
      <c r="I20" s="15">
        <v>0</v>
      </c>
      <c r="J20" s="15">
        <f t="shared" si="4"/>
        <v>0</v>
      </c>
      <c r="K20" s="15">
        <f t="shared" si="0"/>
        <v>0</v>
      </c>
      <c r="L20" s="15">
        <f t="shared" si="1"/>
        <v>0</v>
      </c>
      <c r="M20" s="11" t="s">
        <v>195</v>
      </c>
      <c r="N20" s="11" t="s">
        <v>195</v>
      </c>
      <c r="O20" s="11" t="s">
        <v>195</v>
      </c>
      <c r="P20" s="11" t="s">
        <v>195</v>
      </c>
      <c r="AU20" s="13"/>
      <c r="AV20" s="14">
        <v>0</v>
      </c>
    </row>
    <row r="21" spans="1:48" ht="28.5" customHeight="1" x14ac:dyDescent="0.3">
      <c r="A21" s="11" t="s">
        <v>195</v>
      </c>
      <c r="B21" s="11" t="s">
        <v>195</v>
      </c>
      <c r="C21" s="11" t="s">
        <v>195</v>
      </c>
      <c r="D21" s="15">
        <v>0</v>
      </c>
      <c r="E21" s="15">
        <v>0</v>
      </c>
      <c r="F21" s="15">
        <f t="shared" si="2"/>
        <v>0</v>
      </c>
      <c r="G21" s="15">
        <v>0</v>
      </c>
      <c r="H21" s="15">
        <f t="shared" si="3"/>
        <v>0</v>
      </c>
      <c r="I21" s="15">
        <v>0</v>
      </c>
      <c r="J21" s="15">
        <f t="shared" si="4"/>
        <v>0</v>
      </c>
      <c r="K21" s="15">
        <f t="shared" si="0"/>
        <v>0</v>
      </c>
      <c r="L21" s="15">
        <f t="shared" si="1"/>
        <v>0</v>
      </c>
      <c r="M21" s="11" t="s">
        <v>195</v>
      </c>
      <c r="N21" s="11" t="s">
        <v>195</v>
      </c>
      <c r="O21" s="11" t="s">
        <v>195</v>
      </c>
      <c r="P21" s="11" t="s">
        <v>195</v>
      </c>
      <c r="AU21" s="13"/>
      <c r="AV21" s="14">
        <v>0</v>
      </c>
    </row>
    <row r="22" spans="1:48" ht="28.5" customHeight="1" x14ac:dyDescent="0.3">
      <c r="A22" s="11" t="s">
        <v>195</v>
      </c>
      <c r="B22" s="11" t="s">
        <v>195</v>
      </c>
      <c r="C22" s="11" t="s">
        <v>195</v>
      </c>
      <c r="D22" s="15">
        <v>0</v>
      </c>
      <c r="E22" s="15">
        <v>0</v>
      </c>
      <c r="F22" s="15">
        <f t="shared" si="2"/>
        <v>0</v>
      </c>
      <c r="G22" s="15">
        <v>0</v>
      </c>
      <c r="H22" s="15">
        <f t="shared" si="3"/>
        <v>0</v>
      </c>
      <c r="I22" s="15">
        <v>0</v>
      </c>
      <c r="J22" s="15">
        <f t="shared" si="4"/>
        <v>0</v>
      </c>
      <c r="K22" s="15">
        <f t="shared" si="0"/>
        <v>0</v>
      </c>
      <c r="L22" s="15">
        <f t="shared" si="1"/>
        <v>0</v>
      </c>
      <c r="M22" s="11" t="s">
        <v>195</v>
      </c>
      <c r="N22" s="11" t="s">
        <v>195</v>
      </c>
      <c r="O22" s="11" t="s">
        <v>195</v>
      </c>
      <c r="P22" s="11" t="s">
        <v>195</v>
      </c>
      <c r="AU22" s="13"/>
      <c r="AV22" s="14">
        <v>0</v>
      </c>
    </row>
    <row r="23" spans="1:48" ht="28.5" customHeight="1" x14ac:dyDescent="0.3">
      <c r="A23" s="11" t="s">
        <v>195</v>
      </c>
      <c r="B23" s="11" t="s">
        <v>195</v>
      </c>
      <c r="C23" s="11" t="s">
        <v>195</v>
      </c>
      <c r="D23" s="15">
        <v>0</v>
      </c>
      <c r="E23" s="15">
        <v>0</v>
      </c>
      <c r="F23" s="15">
        <f t="shared" si="2"/>
        <v>0</v>
      </c>
      <c r="G23" s="15">
        <v>0</v>
      </c>
      <c r="H23" s="15">
        <f t="shared" si="3"/>
        <v>0</v>
      </c>
      <c r="I23" s="15">
        <v>0</v>
      </c>
      <c r="J23" s="15">
        <f t="shared" si="4"/>
        <v>0</v>
      </c>
      <c r="K23" s="15">
        <f t="shared" si="0"/>
        <v>0</v>
      </c>
      <c r="L23" s="15">
        <f t="shared" si="1"/>
        <v>0</v>
      </c>
      <c r="M23" s="11" t="s">
        <v>195</v>
      </c>
      <c r="N23" s="11" t="s">
        <v>195</v>
      </c>
      <c r="O23" s="11" t="s">
        <v>195</v>
      </c>
      <c r="P23" s="11" t="s">
        <v>195</v>
      </c>
      <c r="AU23" s="13"/>
      <c r="AV23" s="14">
        <v>0</v>
      </c>
    </row>
    <row r="24" spans="1:48" ht="28.5" customHeight="1" x14ac:dyDescent="0.3">
      <c r="A24" s="11" t="s">
        <v>195</v>
      </c>
      <c r="B24" s="11" t="s">
        <v>195</v>
      </c>
      <c r="C24" s="11" t="s">
        <v>195</v>
      </c>
      <c r="D24" s="15">
        <v>0</v>
      </c>
      <c r="E24" s="15">
        <v>0</v>
      </c>
      <c r="F24" s="15">
        <f t="shared" si="2"/>
        <v>0</v>
      </c>
      <c r="G24" s="15">
        <v>0</v>
      </c>
      <c r="H24" s="15">
        <f t="shared" si="3"/>
        <v>0</v>
      </c>
      <c r="I24" s="15">
        <v>0</v>
      </c>
      <c r="J24" s="15">
        <f t="shared" si="4"/>
        <v>0</v>
      </c>
      <c r="K24" s="15">
        <f t="shared" si="0"/>
        <v>0</v>
      </c>
      <c r="L24" s="15">
        <f t="shared" si="1"/>
        <v>0</v>
      </c>
      <c r="M24" s="11" t="s">
        <v>195</v>
      </c>
      <c r="N24" s="11" t="s">
        <v>195</v>
      </c>
      <c r="O24" s="11" t="s">
        <v>195</v>
      </c>
      <c r="P24" s="11" t="s">
        <v>195</v>
      </c>
      <c r="AU24" s="13"/>
      <c r="AV24" s="14">
        <v>0</v>
      </c>
    </row>
    <row r="25" spans="1:48" ht="28.5" customHeight="1" x14ac:dyDescent="0.3">
      <c r="A25" s="11" t="s">
        <v>195</v>
      </c>
      <c r="B25" s="11" t="s">
        <v>195</v>
      </c>
      <c r="C25" s="11" t="s">
        <v>195</v>
      </c>
      <c r="D25" s="15">
        <v>0</v>
      </c>
      <c r="E25" s="15">
        <v>0</v>
      </c>
      <c r="F25" s="15">
        <f t="shared" si="2"/>
        <v>0</v>
      </c>
      <c r="G25" s="15">
        <v>0</v>
      </c>
      <c r="H25" s="15">
        <f t="shared" si="3"/>
        <v>0</v>
      </c>
      <c r="I25" s="15">
        <v>0</v>
      </c>
      <c r="J25" s="15">
        <f t="shared" si="4"/>
        <v>0</v>
      </c>
      <c r="K25" s="15">
        <f t="shared" si="0"/>
        <v>0</v>
      </c>
      <c r="L25" s="15">
        <f t="shared" si="1"/>
        <v>0</v>
      </c>
      <c r="M25" s="11" t="s">
        <v>195</v>
      </c>
      <c r="N25" s="11" t="s">
        <v>195</v>
      </c>
      <c r="O25" s="11" t="s">
        <v>195</v>
      </c>
      <c r="P25" s="11" t="s">
        <v>195</v>
      </c>
      <c r="AU25" s="13"/>
      <c r="AV25" s="14">
        <v>0</v>
      </c>
    </row>
    <row r="26" spans="1:48" ht="28.5" customHeight="1" x14ac:dyDescent="0.3">
      <c r="A26" s="11" t="s">
        <v>195</v>
      </c>
      <c r="B26" s="11" t="s">
        <v>195</v>
      </c>
      <c r="C26" s="11" t="s">
        <v>195</v>
      </c>
      <c r="D26" s="15">
        <v>0</v>
      </c>
      <c r="E26" s="15">
        <v>0</v>
      </c>
      <c r="F26" s="15">
        <f t="shared" si="2"/>
        <v>0</v>
      </c>
      <c r="G26" s="15">
        <v>0</v>
      </c>
      <c r="H26" s="15">
        <f t="shared" si="3"/>
        <v>0</v>
      </c>
      <c r="I26" s="15">
        <v>0</v>
      </c>
      <c r="J26" s="15">
        <f t="shared" si="4"/>
        <v>0</v>
      </c>
      <c r="K26" s="15">
        <f t="shared" si="0"/>
        <v>0</v>
      </c>
      <c r="L26" s="15">
        <f t="shared" si="1"/>
        <v>0</v>
      </c>
      <c r="M26" s="11" t="s">
        <v>195</v>
      </c>
      <c r="N26" s="11" t="s">
        <v>195</v>
      </c>
      <c r="O26" s="11" t="s">
        <v>195</v>
      </c>
      <c r="P26" s="11" t="s">
        <v>195</v>
      </c>
      <c r="AU26" s="13"/>
      <c r="AV26" s="14">
        <v>0</v>
      </c>
    </row>
    <row r="27" spans="1:48" ht="28.5" customHeight="1" x14ac:dyDescent="0.3">
      <c r="A27" s="11" t="s">
        <v>195</v>
      </c>
      <c r="B27" s="11" t="s">
        <v>195</v>
      </c>
      <c r="C27" s="11" t="s">
        <v>195</v>
      </c>
      <c r="D27" s="15">
        <v>0</v>
      </c>
      <c r="E27" s="15">
        <v>0</v>
      </c>
      <c r="F27" s="15">
        <f t="shared" si="2"/>
        <v>0</v>
      </c>
      <c r="G27" s="15">
        <v>0</v>
      </c>
      <c r="H27" s="15">
        <f t="shared" si="3"/>
        <v>0</v>
      </c>
      <c r="I27" s="15">
        <v>0</v>
      </c>
      <c r="J27" s="15">
        <f t="shared" si="4"/>
        <v>0</v>
      </c>
      <c r="K27" s="15">
        <f t="shared" si="0"/>
        <v>0</v>
      </c>
      <c r="L27" s="15">
        <f t="shared" si="1"/>
        <v>0</v>
      </c>
      <c r="M27" s="11" t="s">
        <v>195</v>
      </c>
      <c r="N27" s="11" t="s">
        <v>195</v>
      </c>
      <c r="O27" s="11" t="s">
        <v>195</v>
      </c>
      <c r="P27" s="11" t="s">
        <v>195</v>
      </c>
      <c r="AU27" s="13"/>
      <c r="AV27" s="14">
        <v>0</v>
      </c>
    </row>
    <row r="28" spans="1:48" ht="28.5" customHeight="1" x14ac:dyDescent="0.3">
      <c r="A28" s="11" t="s">
        <v>195</v>
      </c>
      <c r="B28" s="11" t="s">
        <v>195</v>
      </c>
      <c r="C28" s="11" t="s">
        <v>195</v>
      </c>
      <c r="D28" s="15">
        <v>0</v>
      </c>
      <c r="E28" s="15">
        <v>0</v>
      </c>
      <c r="F28" s="15">
        <f t="shared" si="2"/>
        <v>0</v>
      </c>
      <c r="G28" s="15">
        <v>0</v>
      </c>
      <c r="H28" s="15">
        <f t="shared" si="3"/>
        <v>0</v>
      </c>
      <c r="I28" s="15">
        <v>0</v>
      </c>
      <c r="J28" s="15">
        <f t="shared" si="4"/>
        <v>0</v>
      </c>
      <c r="K28" s="15">
        <f t="shared" si="0"/>
        <v>0</v>
      </c>
      <c r="L28" s="15">
        <f t="shared" si="1"/>
        <v>0</v>
      </c>
      <c r="M28" s="11" t="s">
        <v>195</v>
      </c>
      <c r="N28" s="11" t="s">
        <v>195</v>
      </c>
      <c r="O28" s="11" t="s">
        <v>195</v>
      </c>
      <c r="P28" s="11" t="s">
        <v>195</v>
      </c>
      <c r="AU28" s="13"/>
      <c r="AV28" s="14">
        <v>0</v>
      </c>
    </row>
    <row r="29" spans="1:48" ht="28.5" customHeight="1" x14ac:dyDescent="0.3">
      <c r="A29" s="11" t="s">
        <v>195</v>
      </c>
      <c r="B29" s="11" t="s">
        <v>195</v>
      </c>
      <c r="C29" s="11" t="s">
        <v>195</v>
      </c>
      <c r="D29" s="15">
        <v>0</v>
      </c>
      <c r="E29" s="15">
        <v>0</v>
      </c>
      <c r="F29" s="15">
        <f t="shared" si="2"/>
        <v>0</v>
      </c>
      <c r="G29" s="15">
        <v>0</v>
      </c>
      <c r="H29" s="15">
        <f t="shared" si="3"/>
        <v>0</v>
      </c>
      <c r="I29" s="15">
        <v>0</v>
      </c>
      <c r="J29" s="15">
        <f t="shared" si="4"/>
        <v>0</v>
      </c>
      <c r="K29" s="15">
        <f t="shared" si="0"/>
        <v>0</v>
      </c>
      <c r="L29" s="15">
        <f t="shared" si="1"/>
        <v>0</v>
      </c>
      <c r="M29" s="11" t="s">
        <v>195</v>
      </c>
      <c r="N29" s="11" t="s">
        <v>195</v>
      </c>
      <c r="O29" s="11" t="s">
        <v>195</v>
      </c>
      <c r="P29" s="11" t="s">
        <v>195</v>
      </c>
      <c r="AU29" s="13"/>
      <c r="AV29" s="14">
        <v>0</v>
      </c>
    </row>
    <row r="30" spans="1:48" ht="28.5" customHeight="1" x14ac:dyDescent="0.3">
      <c r="A30" s="11" t="s">
        <v>119</v>
      </c>
      <c r="B30" s="11" t="s">
        <v>195</v>
      </c>
      <c r="C30" s="11" t="s">
        <v>195</v>
      </c>
      <c r="D30" s="11" t="s">
        <v>195</v>
      </c>
      <c r="E30" s="15">
        <v>0</v>
      </c>
      <c r="F30" s="15">
        <f>ROUNDUP(SUMIF(Q6:Q29, Q5,F6:F29),0)</f>
        <v>0</v>
      </c>
      <c r="G30" s="15">
        <v>0</v>
      </c>
      <c r="H30" s="15">
        <f>ROUNDUP(SUMIF(Q6:Q29, Q5,H6:H29),0)</f>
        <v>0</v>
      </c>
      <c r="I30" s="15">
        <v>0</v>
      </c>
      <c r="J30" s="15">
        <f>ROUNDUP(SUMIF(Q6:Q29, Q5,J6:J29),0)</f>
        <v>0</v>
      </c>
      <c r="K30" s="11" t="s">
        <v>195</v>
      </c>
      <c r="L30" s="15">
        <f>F30+H30+J30</f>
        <v>0</v>
      </c>
      <c r="M30" s="11"/>
    </row>
    <row r="31" spans="1:48" ht="28.5" customHeight="1" x14ac:dyDescent="0.3">
      <c r="A31" s="11" t="s">
        <v>233</v>
      </c>
      <c r="B31" s="11"/>
      <c r="C31" s="11"/>
      <c r="D31" s="11" t="s">
        <v>195</v>
      </c>
      <c r="E31" s="11" t="s">
        <v>195</v>
      </c>
      <c r="F31" s="11" t="s">
        <v>195</v>
      </c>
      <c r="G31" s="11" t="s">
        <v>195</v>
      </c>
      <c r="H31" s="11" t="s">
        <v>195</v>
      </c>
      <c r="I31" s="11" t="s">
        <v>195</v>
      </c>
      <c r="J31" s="11" t="s">
        <v>195</v>
      </c>
      <c r="K31" s="11" t="s">
        <v>195</v>
      </c>
      <c r="L31" s="11" t="s">
        <v>195</v>
      </c>
      <c r="M31" s="11" t="s">
        <v>195</v>
      </c>
      <c r="N31" s="12" t="s">
        <v>195</v>
      </c>
      <c r="Q31" s="13" t="s">
        <v>107</v>
      </c>
      <c r="R31" s="14">
        <v>100002</v>
      </c>
      <c r="S31" s="14">
        <v>0</v>
      </c>
      <c r="AH31" s="13"/>
    </row>
    <row r="32" spans="1:48" ht="28.5" customHeight="1" x14ac:dyDescent="0.3">
      <c r="A32" s="11" t="s">
        <v>124</v>
      </c>
      <c r="B32" s="11" t="s">
        <v>57</v>
      </c>
      <c r="C32" s="11" t="s">
        <v>34</v>
      </c>
      <c r="D32" s="15">
        <v>25</v>
      </c>
      <c r="E32" s="15"/>
      <c r="F32" s="15"/>
      <c r="G32" s="15"/>
      <c r="H32" s="15"/>
      <c r="I32" s="15"/>
      <c r="J32" s="15"/>
      <c r="K32" s="15">
        <f t="shared" ref="K32:K55" si="5">TRUNC(E32+G32+I32,-1)</f>
        <v>0</v>
      </c>
      <c r="L32" s="15">
        <f t="shared" ref="L32:L55" si="6">ROUNDUP(F32+H32+J32,0)</f>
        <v>0</v>
      </c>
      <c r="M32" s="11"/>
      <c r="N32" s="16" t="str">
        <f>HYPERLINK("#일위대가목록!A6", "ZA0000000002")</f>
        <v>ZA0000000002</v>
      </c>
      <c r="O32" s="13" t="s">
        <v>195</v>
      </c>
      <c r="P32" s="13" t="s">
        <v>195</v>
      </c>
      <c r="Q32" s="13" t="s">
        <v>107</v>
      </c>
      <c r="R32" s="14">
        <v>100002</v>
      </c>
      <c r="S32" s="14">
        <v>10</v>
      </c>
      <c r="T32" s="13" t="s">
        <v>200</v>
      </c>
      <c r="U32" s="13" t="s">
        <v>163</v>
      </c>
      <c r="V32" s="13" t="s">
        <v>163</v>
      </c>
      <c r="W32" s="13" t="s">
        <v>195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3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3"/>
      <c r="AV32" s="14">
        <v>100</v>
      </c>
    </row>
    <row r="33" spans="1:48" ht="28.5" customHeight="1" x14ac:dyDescent="0.3">
      <c r="A33" s="11" t="s">
        <v>223</v>
      </c>
      <c r="B33" s="11" t="s">
        <v>251</v>
      </c>
      <c r="C33" s="11" t="s">
        <v>34</v>
      </c>
      <c r="D33" s="15">
        <v>11</v>
      </c>
      <c r="E33" s="15"/>
      <c r="F33" s="15"/>
      <c r="G33" s="15"/>
      <c r="H33" s="15"/>
      <c r="I33" s="15"/>
      <c r="J33" s="15"/>
      <c r="K33" s="15">
        <f t="shared" si="5"/>
        <v>0</v>
      </c>
      <c r="L33" s="15">
        <f t="shared" si="6"/>
        <v>0</v>
      </c>
      <c r="M33" s="11"/>
      <c r="N33" s="16" t="str">
        <f>HYPERLINK("#일위대가목록!A7", "ZA0000000004")</f>
        <v>ZA0000000004</v>
      </c>
      <c r="O33" s="13" t="s">
        <v>195</v>
      </c>
      <c r="P33" s="13" t="s">
        <v>195</v>
      </c>
      <c r="Q33" s="13" t="s">
        <v>107</v>
      </c>
      <c r="R33" s="14">
        <v>100002</v>
      </c>
      <c r="S33" s="14">
        <v>15</v>
      </c>
      <c r="T33" s="13" t="s">
        <v>200</v>
      </c>
      <c r="U33" s="13" t="s">
        <v>163</v>
      </c>
      <c r="V33" s="13" t="s">
        <v>163</v>
      </c>
      <c r="W33" s="13" t="s">
        <v>195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3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3"/>
      <c r="AV33" s="14">
        <v>100</v>
      </c>
    </row>
    <row r="34" spans="1:48" ht="28.5" customHeight="1" x14ac:dyDescent="0.3">
      <c r="A34" s="11" t="s">
        <v>61</v>
      </c>
      <c r="B34" s="11" t="s">
        <v>252</v>
      </c>
      <c r="C34" s="11" t="s">
        <v>216</v>
      </c>
      <c r="D34" s="15">
        <v>2</v>
      </c>
      <c r="E34" s="15"/>
      <c r="F34" s="15"/>
      <c r="G34" s="15"/>
      <c r="H34" s="15"/>
      <c r="I34" s="15"/>
      <c r="J34" s="15"/>
      <c r="K34" s="15">
        <f t="shared" si="5"/>
        <v>0</v>
      </c>
      <c r="L34" s="15">
        <f t="shared" si="6"/>
        <v>0</v>
      </c>
      <c r="M34" s="11"/>
      <c r="N34" s="16" t="str">
        <f>HYPERLINK("#일위대가목록!A8", "ZA0000000003")</f>
        <v>ZA0000000003</v>
      </c>
      <c r="O34" s="13" t="s">
        <v>195</v>
      </c>
      <c r="P34" s="13" t="s">
        <v>195</v>
      </c>
      <c r="Q34" s="13" t="s">
        <v>107</v>
      </c>
      <c r="R34" s="14">
        <v>100002</v>
      </c>
      <c r="S34" s="14">
        <v>20</v>
      </c>
      <c r="T34" s="13" t="s">
        <v>200</v>
      </c>
      <c r="U34" s="13" t="s">
        <v>163</v>
      </c>
      <c r="V34" s="13" t="s">
        <v>163</v>
      </c>
      <c r="W34" s="13" t="s">
        <v>195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3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3"/>
      <c r="AV34" s="14">
        <v>100</v>
      </c>
    </row>
    <row r="35" spans="1:48" ht="28.5" customHeight="1" x14ac:dyDescent="0.3">
      <c r="A35" s="11" t="s">
        <v>9</v>
      </c>
      <c r="B35" s="11" t="s">
        <v>244</v>
      </c>
      <c r="C35" s="11" t="s">
        <v>34</v>
      </c>
      <c r="D35" s="15">
        <v>32</v>
      </c>
      <c r="E35" s="15"/>
      <c r="F35" s="15"/>
      <c r="G35" s="15"/>
      <c r="H35" s="15"/>
      <c r="I35" s="15"/>
      <c r="J35" s="15"/>
      <c r="K35" s="15">
        <f t="shared" si="5"/>
        <v>0</v>
      </c>
      <c r="L35" s="15">
        <f t="shared" si="6"/>
        <v>0</v>
      </c>
      <c r="M35" s="11" t="s">
        <v>195</v>
      </c>
      <c r="N35" s="16" t="str">
        <f>HYPERLINK("#일위대가목록!A9", "AJI100300010")</f>
        <v>AJI100300010</v>
      </c>
      <c r="O35" s="13" t="s">
        <v>195</v>
      </c>
      <c r="P35" s="13" t="s">
        <v>195</v>
      </c>
      <c r="Q35" s="13" t="s">
        <v>107</v>
      </c>
      <c r="R35" s="14">
        <v>100002</v>
      </c>
      <c r="S35" s="14">
        <v>30</v>
      </c>
      <c r="T35" s="13" t="s">
        <v>200</v>
      </c>
      <c r="U35" s="13" t="s">
        <v>163</v>
      </c>
      <c r="V35" s="13" t="s">
        <v>163</v>
      </c>
      <c r="W35" s="13" t="s">
        <v>195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3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3" t="s">
        <v>195</v>
      </c>
      <c r="AV35" s="14">
        <v>100</v>
      </c>
    </row>
    <row r="36" spans="1:48" ht="28.5" customHeight="1" x14ac:dyDescent="0.3">
      <c r="A36" s="11" t="s">
        <v>65</v>
      </c>
      <c r="B36" s="11" t="s">
        <v>135</v>
      </c>
      <c r="C36" s="11" t="s">
        <v>34</v>
      </c>
      <c r="D36" s="15">
        <v>32</v>
      </c>
      <c r="E36" s="15"/>
      <c r="F36" s="15"/>
      <c r="G36" s="15"/>
      <c r="H36" s="15"/>
      <c r="I36" s="15"/>
      <c r="J36" s="15"/>
      <c r="K36" s="15">
        <f t="shared" si="5"/>
        <v>0</v>
      </c>
      <c r="L36" s="15">
        <f t="shared" si="6"/>
        <v>0</v>
      </c>
      <c r="M36" s="11" t="s">
        <v>195</v>
      </c>
      <c r="N36" s="16" t="str">
        <f>HYPERLINK("#일위대가목록!A10", "AE2010000500")</f>
        <v>AE2010000500</v>
      </c>
      <c r="O36" s="13" t="s">
        <v>195</v>
      </c>
      <c r="P36" s="13" t="s">
        <v>195</v>
      </c>
      <c r="Q36" s="13" t="s">
        <v>107</v>
      </c>
      <c r="R36" s="14">
        <v>100002</v>
      </c>
      <c r="S36" s="14">
        <v>40</v>
      </c>
      <c r="T36" s="13" t="s">
        <v>200</v>
      </c>
      <c r="U36" s="13" t="s">
        <v>163</v>
      </c>
      <c r="V36" s="13" t="s">
        <v>163</v>
      </c>
      <c r="W36" s="13" t="s">
        <v>195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3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3" t="s">
        <v>195</v>
      </c>
      <c r="AV36" s="14">
        <v>100</v>
      </c>
    </row>
    <row r="37" spans="1:48" ht="28.5" customHeight="1" x14ac:dyDescent="0.3">
      <c r="A37" s="11" t="s">
        <v>219</v>
      </c>
      <c r="B37" s="11" t="s">
        <v>181</v>
      </c>
      <c r="C37" s="11" t="s">
        <v>217</v>
      </c>
      <c r="D37" s="15">
        <v>2</v>
      </c>
      <c r="E37" s="15"/>
      <c r="F37" s="15"/>
      <c r="G37" s="15"/>
      <c r="H37" s="15"/>
      <c r="I37" s="15"/>
      <c r="J37" s="15"/>
      <c r="K37" s="15">
        <f t="shared" si="5"/>
        <v>0</v>
      </c>
      <c r="L37" s="15">
        <f t="shared" si="6"/>
        <v>0</v>
      </c>
      <c r="M37" s="11"/>
      <c r="N37" s="16" t="str">
        <f>HYPERLINK("#일위대가목록!A11", "ZA0000000005")</f>
        <v>ZA0000000005</v>
      </c>
      <c r="O37" s="13" t="s">
        <v>195</v>
      </c>
      <c r="P37" s="13" t="s">
        <v>195</v>
      </c>
      <c r="Q37" s="13" t="s">
        <v>107</v>
      </c>
      <c r="R37" s="14">
        <v>100002</v>
      </c>
      <c r="S37" s="14">
        <v>50</v>
      </c>
      <c r="T37" s="13" t="s">
        <v>200</v>
      </c>
      <c r="U37" s="13" t="s">
        <v>163</v>
      </c>
      <c r="V37" s="13" t="s">
        <v>163</v>
      </c>
      <c r="W37" s="13" t="s">
        <v>195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3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3"/>
      <c r="AV37" s="14">
        <v>100</v>
      </c>
    </row>
    <row r="38" spans="1:48" ht="28.5" customHeight="1" x14ac:dyDescent="0.3">
      <c r="A38" s="11" t="s">
        <v>195</v>
      </c>
      <c r="B38" s="11" t="s">
        <v>195</v>
      </c>
      <c r="C38" s="11" t="s">
        <v>195</v>
      </c>
      <c r="D38" s="15">
        <v>0</v>
      </c>
      <c r="E38" s="15">
        <v>0</v>
      </c>
      <c r="F38" s="15">
        <f t="shared" ref="F38:F55" si="7">ROUNDUP(D38*E38,0)</f>
        <v>0</v>
      </c>
      <c r="G38" s="15">
        <v>0</v>
      </c>
      <c r="H38" s="15">
        <f t="shared" ref="H38:H55" si="8">ROUNDUP(D38*G38,0)</f>
        <v>0</v>
      </c>
      <c r="I38" s="15">
        <v>0</v>
      </c>
      <c r="J38" s="15">
        <f t="shared" ref="J38:J55" si="9">ROUNDUP(D38*I38,0)</f>
        <v>0</v>
      </c>
      <c r="K38" s="15">
        <f t="shared" si="5"/>
        <v>0</v>
      </c>
      <c r="L38" s="15">
        <f t="shared" si="6"/>
        <v>0</v>
      </c>
      <c r="M38" s="11" t="s">
        <v>195</v>
      </c>
      <c r="N38" s="11" t="s">
        <v>195</v>
      </c>
      <c r="O38" s="11" t="s">
        <v>195</v>
      </c>
      <c r="P38" s="11" t="s">
        <v>195</v>
      </c>
      <c r="AU38" s="13"/>
      <c r="AV38" s="14">
        <v>0</v>
      </c>
    </row>
    <row r="39" spans="1:48" ht="28.5" customHeight="1" x14ac:dyDescent="0.3">
      <c r="A39" s="11" t="s">
        <v>195</v>
      </c>
      <c r="B39" s="11" t="s">
        <v>195</v>
      </c>
      <c r="C39" s="11" t="s">
        <v>195</v>
      </c>
      <c r="D39" s="15">
        <v>0</v>
      </c>
      <c r="E39" s="15">
        <v>0</v>
      </c>
      <c r="F39" s="15">
        <f t="shared" si="7"/>
        <v>0</v>
      </c>
      <c r="G39" s="15">
        <v>0</v>
      </c>
      <c r="H39" s="15">
        <f t="shared" si="8"/>
        <v>0</v>
      </c>
      <c r="I39" s="15">
        <v>0</v>
      </c>
      <c r="J39" s="15">
        <f t="shared" si="9"/>
        <v>0</v>
      </c>
      <c r="K39" s="15">
        <f t="shared" si="5"/>
        <v>0</v>
      </c>
      <c r="L39" s="15">
        <f t="shared" si="6"/>
        <v>0</v>
      </c>
      <c r="M39" s="11" t="s">
        <v>195</v>
      </c>
      <c r="N39" s="11" t="s">
        <v>195</v>
      </c>
      <c r="O39" s="11" t="s">
        <v>195</v>
      </c>
      <c r="P39" s="11" t="s">
        <v>195</v>
      </c>
      <c r="AU39" s="13"/>
      <c r="AV39" s="14">
        <v>0</v>
      </c>
    </row>
    <row r="40" spans="1:48" ht="28.5" customHeight="1" x14ac:dyDescent="0.3">
      <c r="A40" s="11" t="s">
        <v>195</v>
      </c>
      <c r="B40" s="11" t="s">
        <v>195</v>
      </c>
      <c r="C40" s="11" t="s">
        <v>195</v>
      </c>
      <c r="D40" s="15">
        <v>0</v>
      </c>
      <c r="E40" s="15">
        <v>0</v>
      </c>
      <c r="F40" s="15">
        <f t="shared" si="7"/>
        <v>0</v>
      </c>
      <c r="G40" s="15">
        <v>0</v>
      </c>
      <c r="H40" s="15">
        <f t="shared" si="8"/>
        <v>0</v>
      </c>
      <c r="I40" s="15">
        <v>0</v>
      </c>
      <c r="J40" s="15">
        <f t="shared" si="9"/>
        <v>0</v>
      </c>
      <c r="K40" s="15">
        <f t="shared" si="5"/>
        <v>0</v>
      </c>
      <c r="L40" s="15">
        <f t="shared" si="6"/>
        <v>0</v>
      </c>
      <c r="M40" s="11" t="s">
        <v>195</v>
      </c>
      <c r="N40" s="11" t="s">
        <v>195</v>
      </c>
      <c r="O40" s="11" t="s">
        <v>195</v>
      </c>
      <c r="P40" s="11" t="s">
        <v>195</v>
      </c>
      <c r="AU40" s="13"/>
      <c r="AV40" s="14">
        <v>0</v>
      </c>
    </row>
    <row r="41" spans="1:48" ht="28.5" customHeight="1" x14ac:dyDescent="0.3">
      <c r="A41" s="11" t="s">
        <v>195</v>
      </c>
      <c r="B41" s="11" t="s">
        <v>195</v>
      </c>
      <c r="C41" s="11" t="s">
        <v>195</v>
      </c>
      <c r="D41" s="15">
        <v>0</v>
      </c>
      <c r="E41" s="15">
        <v>0</v>
      </c>
      <c r="F41" s="15">
        <f t="shared" si="7"/>
        <v>0</v>
      </c>
      <c r="G41" s="15">
        <v>0</v>
      </c>
      <c r="H41" s="15">
        <f t="shared" si="8"/>
        <v>0</v>
      </c>
      <c r="I41" s="15">
        <v>0</v>
      </c>
      <c r="J41" s="15">
        <f t="shared" si="9"/>
        <v>0</v>
      </c>
      <c r="K41" s="15">
        <f t="shared" si="5"/>
        <v>0</v>
      </c>
      <c r="L41" s="15">
        <f t="shared" si="6"/>
        <v>0</v>
      </c>
      <c r="M41" s="11" t="s">
        <v>195</v>
      </c>
      <c r="N41" s="11" t="s">
        <v>195</v>
      </c>
      <c r="O41" s="11" t="s">
        <v>195</v>
      </c>
      <c r="P41" s="11" t="s">
        <v>195</v>
      </c>
      <c r="AU41" s="13"/>
      <c r="AV41" s="14">
        <v>0</v>
      </c>
    </row>
    <row r="42" spans="1:48" ht="28.5" customHeight="1" x14ac:dyDescent="0.3">
      <c r="A42" s="11" t="s">
        <v>195</v>
      </c>
      <c r="B42" s="11" t="s">
        <v>195</v>
      </c>
      <c r="C42" s="11" t="s">
        <v>195</v>
      </c>
      <c r="D42" s="15">
        <v>0</v>
      </c>
      <c r="E42" s="15">
        <v>0</v>
      </c>
      <c r="F42" s="15">
        <f t="shared" si="7"/>
        <v>0</v>
      </c>
      <c r="G42" s="15">
        <v>0</v>
      </c>
      <c r="H42" s="15">
        <f t="shared" si="8"/>
        <v>0</v>
      </c>
      <c r="I42" s="15">
        <v>0</v>
      </c>
      <c r="J42" s="15">
        <f t="shared" si="9"/>
        <v>0</v>
      </c>
      <c r="K42" s="15">
        <f t="shared" si="5"/>
        <v>0</v>
      </c>
      <c r="L42" s="15">
        <f t="shared" si="6"/>
        <v>0</v>
      </c>
      <c r="M42" s="11" t="s">
        <v>195</v>
      </c>
      <c r="N42" s="11" t="s">
        <v>195</v>
      </c>
      <c r="O42" s="11" t="s">
        <v>195</v>
      </c>
      <c r="P42" s="11" t="s">
        <v>195</v>
      </c>
      <c r="AU42" s="13"/>
      <c r="AV42" s="14">
        <v>0</v>
      </c>
    </row>
    <row r="43" spans="1:48" ht="28.5" customHeight="1" x14ac:dyDescent="0.3">
      <c r="A43" s="11" t="s">
        <v>195</v>
      </c>
      <c r="B43" s="11" t="s">
        <v>195</v>
      </c>
      <c r="C43" s="11" t="s">
        <v>195</v>
      </c>
      <c r="D43" s="15">
        <v>0</v>
      </c>
      <c r="E43" s="15">
        <v>0</v>
      </c>
      <c r="F43" s="15">
        <f t="shared" si="7"/>
        <v>0</v>
      </c>
      <c r="G43" s="15">
        <v>0</v>
      </c>
      <c r="H43" s="15">
        <f t="shared" si="8"/>
        <v>0</v>
      </c>
      <c r="I43" s="15">
        <v>0</v>
      </c>
      <c r="J43" s="15">
        <f t="shared" si="9"/>
        <v>0</v>
      </c>
      <c r="K43" s="15">
        <f t="shared" si="5"/>
        <v>0</v>
      </c>
      <c r="L43" s="15">
        <f t="shared" si="6"/>
        <v>0</v>
      </c>
      <c r="M43" s="11" t="s">
        <v>195</v>
      </c>
      <c r="N43" s="11" t="s">
        <v>195</v>
      </c>
      <c r="O43" s="11" t="s">
        <v>195</v>
      </c>
      <c r="P43" s="11" t="s">
        <v>195</v>
      </c>
      <c r="AU43" s="13"/>
      <c r="AV43" s="14">
        <v>0</v>
      </c>
    </row>
    <row r="44" spans="1:48" ht="28.5" customHeight="1" x14ac:dyDescent="0.3">
      <c r="A44" s="11" t="s">
        <v>195</v>
      </c>
      <c r="B44" s="11" t="s">
        <v>195</v>
      </c>
      <c r="C44" s="11" t="s">
        <v>195</v>
      </c>
      <c r="D44" s="15">
        <v>0</v>
      </c>
      <c r="E44" s="15">
        <v>0</v>
      </c>
      <c r="F44" s="15">
        <f t="shared" si="7"/>
        <v>0</v>
      </c>
      <c r="G44" s="15">
        <v>0</v>
      </c>
      <c r="H44" s="15">
        <f t="shared" si="8"/>
        <v>0</v>
      </c>
      <c r="I44" s="15">
        <v>0</v>
      </c>
      <c r="J44" s="15">
        <f t="shared" si="9"/>
        <v>0</v>
      </c>
      <c r="K44" s="15">
        <f t="shared" si="5"/>
        <v>0</v>
      </c>
      <c r="L44" s="15">
        <f t="shared" si="6"/>
        <v>0</v>
      </c>
      <c r="M44" s="11" t="s">
        <v>195</v>
      </c>
      <c r="N44" s="11" t="s">
        <v>195</v>
      </c>
      <c r="O44" s="11" t="s">
        <v>195</v>
      </c>
      <c r="P44" s="11" t="s">
        <v>195</v>
      </c>
      <c r="AU44" s="13"/>
      <c r="AV44" s="14">
        <v>0</v>
      </c>
    </row>
    <row r="45" spans="1:48" ht="28.5" customHeight="1" x14ac:dyDescent="0.3">
      <c r="A45" s="11" t="s">
        <v>195</v>
      </c>
      <c r="B45" s="11" t="s">
        <v>195</v>
      </c>
      <c r="C45" s="11" t="s">
        <v>195</v>
      </c>
      <c r="D45" s="15">
        <v>0</v>
      </c>
      <c r="E45" s="15">
        <v>0</v>
      </c>
      <c r="F45" s="15">
        <f t="shared" si="7"/>
        <v>0</v>
      </c>
      <c r="G45" s="15">
        <v>0</v>
      </c>
      <c r="H45" s="15">
        <f t="shared" si="8"/>
        <v>0</v>
      </c>
      <c r="I45" s="15">
        <v>0</v>
      </c>
      <c r="J45" s="15">
        <f t="shared" si="9"/>
        <v>0</v>
      </c>
      <c r="K45" s="15">
        <f t="shared" si="5"/>
        <v>0</v>
      </c>
      <c r="L45" s="15">
        <f t="shared" si="6"/>
        <v>0</v>
      </c>
      <c r="M45" s="11" t="s">
        <v>195</v>
      </c>
      <c r="N45" s="11" t="s">
        <v>195</v>
      </c>
      <c r="O45" s="11" t="s">
        <v>195</v>
      </c>
      <c r="P45" s="11" t="s">
        <v>195</v>
      </c>
      <c r="AU45" s="13"/>
      <c r="AV45" s="14">
        <v>0</v>
      </c>
    </row>
    <row r="46" spans="1:48" ht="28.5" customHeight="1" x14ac:dyDescent="0.3">
      <c r="A46" s="11" t="s">
        <v>195</v>
      </c>
      <c r="B46" s="11" t="s">
        <v>195</v>
      </c>
      <c r="C46" s="11" t="s">
        <v>195</v>
      </c>
      <c r="D46" s="15">
        <v>0</v>
      </c>
      <c r="E46" s="15">
        <v>0</v>
      </c>
      <c r="F46" s="15">
        <f t="shared" si="7"/>
        <v>0</v>
      </c>
      <c r="G46" s="15">
        <v>0</v>
      </c>
      <c r="H46" s="15">
        <f t="shared" si="8"/>
        <v>0</v>
      </c>
      <c r="I46" s="15">
        <v>0</v>
      </c>
      <c r="J46" s="15">
        <f t="shared" si="9"/>
        <v>0</v>
      </c>
      <c r="K46" s="15">
        <f t="shared" si="5"/>
        <v>0</v>
      </c>
      <c r="L46" s="15">
        <f t="shared" si="6"/>
        <v>0</v>
      </c>
      <c r="M46" s="11" t="s">
        <v>195</v>
      </c>
      <c r="N46" s="11" t="s">
        <v>195</v>
      </c>
      <c r="O46" s="11" t="s">
        <v>195</v>
      </c>
      <c r="P46" s="11" t="s">
        <v>195</v>
      </c>
      <c r="AU46" s="13"/>
      <c r="AV46" s="14">
        <v>0</v>
      </c>
    </row>
    <row r="47" spans="1:48" ht="28.5" customHeight="1" x14ac:dyDescent="0.3">
      <c r="A47" s="11" t="s">
        <v>195</v>
      </c>
      <c r="B47" s="11" t="s">
        <v>195</v>
      </c>
      <c r="C47" s="11" t="s">
        <v>195</v>
      </c>
      <c r="D47" s="15">
        <v>0</v>
      </c>
      <c r="E47" s="15">
        <v>0</v>
      </c>
      <c r="F47" s="15">
        <f t="shared" si="7"/>
        <v>0</v>
      </c>
      <c r="G47" s="15">
        <v>0</v>
      </c>
      <c r="H47" s="15">
        <f t="shared" si="8"/>
        <v>0</v>
      </c>
      <c r="I47" s="15">
        <v>0</v>
      </c>
      <c r="J47" s="15">
        <f t="shared" si="9"/>
        <v>0</v>
      </c>
      <c r="K47" s="15">
        <f t="shared" si="5"/>
        <v>0</v>
      </c>
      <c r="L47" s="15">
        <f t="shared" si="6"/>
        <v>0</v>
      </c>
      <c r="M47" s="11" t="s">
        <v>195</v>
      </c>
      <c r="N47" s="11" t="s">
        <v>195</v>
      </c>
      <c r="O47" s="11" t="s">
        <v>195</v>
      </c>
      <c r="P47" s="11" t="s">
        <v>195</v>
      </c>
      <c r="AU47" s="13"/>
      <c r="AV47" s="14">
        <v>0</v>
      </c>
    </row>
    <row r="48" spans="1:48" ht="28.5" customHeight="1" x14ac:dyDescent="0.3">
      <c r="A48" s="11" t="s">
        <v>195</v>
      </c>
      <c r="B48" s="11" t="s">
        <v>195</v>
      </c>
      <c r="C48" s="11" t="s">
        <v>195</v>
      </c>
      <c r="D48" s="15">
        <v>0</v>
      </c>
      <c r="E48" s="15">
        <v>0</v>
      </c>
      <c r="F48" s="15">
        <f t="shared" si="7"/>
        <v>0</v>
      </c>
      <c r="G48" s="15">
        <v>0</v>
      </c>
      <c r="H48" s="15">
        <f t="shared" si="8"/>
        <v>0</v>
      </c>
      <c r="I48" s="15">
        <v>0</v>
      </c>
      <c r="J48" s="15">
        <f t="shared" si="9"/>
        <v>0</v>
      </c>
      <c r="K48" s="15">
        <f t="shared" si="5"/>
        <v>0</v>
      </c>
      <c r="L48" s="15">
        <f t="shared" si="6"/>
        <v>0</v>
      </c>
      <c r="M48" s="11" t="s">
        <v>195</v>
      </c>
      <c r="N48" s="11" t="s">
        <v>195</v>
      </c>
      <c r="O48" s="11" t="s">
        <v>195</v>
      </c>
      <c r="P48" s="11" t="s">
        <v>195</v>
      </c>
      <c r="AU48" s="13"/>
      <c r="AV48" s="14">
        <v>0</v>
      </c>
    </row>
    <row r="49" spans="1:48" ht="28.5" customHeight="1" x14ac:dyDescent="0.3">
      <c r="A49" s="11" t="s">
        <v>195</v>
      </c>
      <c r="B49" s="11" t="s">
        <v>195</v>
      </c>
      <c r="C49" s="11" t="s">
        <v>195</v>
      </c>
      <c r="D49" s="15">
        <v>0</v>
      </c>
      <c r="E49" s="15">
        <v>0</v>
      </c>
      <c r="F49" s="15">
        <f t="shared" si="7"/>
        <v>0</v>
      </c>
      <c r="G49" s="15">
        <v>0</v>
      </c>
      <c r="H49" s="15">
        <f t="shared" si="8"/>
        <v>0</v>
      </c>
      <c r="I49" s="15">
        <v>0</v>
      </c>
      <c r="J49" s="15">
        <f t="shared" si="9"/>
        <v>0</v>
      </c>
      <c r="K49" s="15">
        <f t="shared" si="5"/>
        <v>0</v>
      </c>
      <c r="L49" s="15">
        <f t="shared" si="6"/>
        <v>0</v>
      </c>
      <c r="M49" s="11" t="s">
        <v>195</v>
      </c>
      <c r="N49" s="11" t="s">
        <v>195</v>
      </c>
      <c r="O49" s="11" t="s">
        <v>195</v>
      </c>
      <c r="P49" s="11" t="s">
        <v>195</v>
      </c>
      <c r="AU49" s="13"/>
      <c r="AV49" s="14">
        <v>0</v>
      </c>
    </row>
    <row r="50" spans="1:48" ht="28.5" customHeight="1" x14ac:dyDescent="0.3">
      <c r="A50" s="11" t="s">
        <v>195</v>
      </c>
      <c r="B50" s="11" t="s">
        <v>195</v>
      </c>
      <c r="C50" s="11" t="s">
        <v>195</v>
      </c>
      <c r="D50" s="15">
        <v>0</v>
      </c>
      <c r="E50" s="15">
        <v>0</v>
      </c>
      <c r="F50" s="15">
        <f t="shared" si="7"/>
        <v>0</v>
      </c>
      <c r="G50" s="15">
        <v>0</v>
      </c>
      <c r="H50" s="15">
        <f t="shared" si="8"/>
        <v>0</v>
      </c>
      <c r="I50" s="15">
        <v>0</v>
      </c>
      <c r="J50" s="15">
        <f t="shared" si="9"/>
        <v>0</v>
      </c>
      <c r="K50" s="15">
        <f t="shared" si="5"/>
        <v>0</v>
      </c>
      <c r="L50" s="15">
        <f t="shared" si="6"/>
        <v>0</v>
      </c>
      <c r="M50" s="11" t="s">
        <v>195</v>
      </c>
      <c r="N50" s="11" t="s">
        <v>195</v>
      </c>
      <c r="O50" s="11" t="s">
        <v>195</v>
      </c>
      <c r="P50" s="11" t="s">
        <v>195</v>
      </c>
      <c r="AU50" s="13"/>
      <c r="AV50" s="14">
        <v>0</v>
      </c>
    </row>
    <row r="51" spans="1:48" ht="28.5" customHeight="1" x14ac:dyDescent="0.3">
      <c r="A51" s="11" t="s">
        <v>195</v>
      </c>
      <c r="B51" s="11" t="s">
        <v>195</v>
      </c>
      <c r="C51" s="11" t="s">
        <v>195</v>
      </c>
      <c r="D51" s="15">
        <v>0</v>
      </c>
      <c r="E51" s="15">
        <v>0</v>
      </c>
      <c r="F51" s="15">
        <f t="shared" si="7"/>
        <v>0</v>
      </c>
      <c r="G51" s="15">
        <v>0</v>
      </c>
      <c r="H51" s="15">
        <f t="shared" si="8"/>
        <v>0</v>
      </c>
      <c r="I51" s="15">
        <v>0</v>
      </c>
      <c r="J51" s="15">
        <f t="shared" si="9"/>
        <v>0</v>
      </c>
      <c r="K51" s="15">
        <f t="shared" si="5"/>
        <v>0</v>
      </c>
      <c r="L51" s="15">
        <f t="shared" si="6"/>
        <v>0</v>
      </c>
      <c r="M51" s="11" t="s">
        <v>195</v>
      </c>
      <c r="N51" s="11" t="s">
        <v>195</v>
      </c>
      <c r="O51" s="11" t="s">
        <v>195</v>
      </c>
      <c r="P51" s="11" t="s">
        <v>195</v>
      </c>
      <c r="AU51" s="13"/>
      <c r="AV51" s="14">
        <v>0</v>
      </c>
    </row>
    <row r="52" spans="1:48" ht="28.5" customHeight="1" x14ac:dyDescent="0.3">
      <c r="A52" s="11" t="s">
        <v>195</v>
      </c>
      <c r="B52" s="11" t="s">
        <v>195</v>
      </c>
      <c r="C52" s="11" t="s">
        <v>195</v>
      </c>
      <c r="D52" s="15">
        <v>0</v>
      </c>
      <c r="E52" s="15">
        <v>0</v>
      </c>
      <c r="F52" s="15">
        <f t="shared" si="7"/>
        <v>0</v>
      </c>
      <c r="G52" s="15">
        <v>0</v>
      </c>
      <c r="H52" s="15">
        <f t="shared" si="8"/>
        <v>0</v>
      </c>
      <c r="I52" s="15">
        <v>0</v>
      </c>
      <c r="J52" s="15">
        <f t="shared" si="9"/>
        <v>0</v>
      </c>
      <c r="K52" s="15">
        <f t="shared" si="5"/>
        <v>0</v>
      </c>
      <c r="L52" s="15">
        <f t="shared" si="6"/>
        <v>0</v>
      </c>
      <c r="M52" s="11" t="s">
        <v>195</v>
      </c>
      <c r="N52" s="11" t="s">
        <v>195</v>
      </c>
      <c r="O52" s="11" t="s">
        <v>195</v>
      </c>
      <c r="P52" s="11" t="s">
        <v>195</v>
      </c>
      <c r="AU52" s="13"/>
      <c r="AV52" s="14">
        <v>0</v>
      </c>
    </row>
    <row r="53" spans="1:48" ht="28.5" customHeight="1" x14ac:dyDescent="0.3">
      <c r="A53" s="11" t="s">
        <v>195</v>
      </c>
      <c r="B53" s="11" t="s">
        <v>195</v>
      </c>
      <c r="C53" s="11" t="s">
        <v>195</v>
      </c>
      <c r="D53" s="15">
        <v>0</v>
      </c>
      <c r="E53" s="15">
        <v>0</v>
      </c>
      <c r="F53" s="15">
        <f t="shared" si="7"/>
        <v>0</v>
      </c>
      <c r="G53" s="15">
        <v>0</v>
      </c>
      <c r="H53" s="15">
        <f t="shared" si="8"/>
        <v>0</v>
      </c>
      <c r="I53" s="15">
        <v>0</v>
      </c>
      <c r="J53" s="15">
        <f t="shared" si="9"/>
        <v>0</v>
      </c>
      <c r="K53" s="15">
        <f t="shared" si="5"/>
        <v>0</v>
      </c>
      <c r="L53" s="15">
        <f t="shared" si="6"/>
        <v>0</v>
      </c>
      <c r="M53" s="11" t="s">
        <v>195</v>
      </c>
      <c r="N53" s="11" t="s">
        <v>195</v>
      </c>
      <c r="O53" s="11" t="s">
        <v>195</v>
      </c>
      <c r="P53" s="11" t="s">
        <v>195</v>
      </c>
      <c r="AU53" s="13"/>
      <c r="AV53" s="14">
        <v>0</v>
      </c>
    </row>
    <row r="54" spans="1:48" ht="28.5" customHeight="1" x14ac:dyDescent="0.3">
      <c r="A54" s="11" t="s">
        <v>195</v>
      </c>
      <c r="B54" s="11" t="s">
        <v>195</v>
      </c>
      <c r="C54" s="11" t="s">
        <v>195</v>
      </c>
      <c r="D54" s="15">
        <v>0</v>
      </c>
      <c r="E54" s="15">
        <v>0</v>
      </c>
      <c r="F54" s="15">
        <f t="shared" si="7"/>
        <v>0</v>
      </c>
      <c r="G54" s="15">
        <v>0</v>
      </c>
      <c r="H54" s="15">
        <f t="shared" si="8"/>
        <v>0</v>
      </c>
      <c r="I54" s="15">
        <v>0</v>
      </c>
      <c r="J54" s="15">
        <f t="shared" si="9"/>
        <v>0</v>
      </c>
      <c r="K54" s="15">
        <f t="shared" si="5"/>
        <v>0</v>
      </c>
      <c r="L54" s="15">
        <f t="shared" si="6"/>
        <v>0</v>
      </c>
      <c r="M54" s="11" t="s">
        <v>195</v>
      </c>
      <c r="N54" s="11" t="s">
        <v>195</v>
      </c>
      <c r="O54" s="11" t="s">
        <v>195</v>
      </c>
      <c r="P54" s="11" t="s">
        <v>195</v>
      </c>
      <c r="AU54" s="13"/>
      <c r="AV54" s="14">
        <v>0</v>
      </c>
    </row>
    <row r="55" spans="1:48" ht="28.5" customHeight="1" x14ac:dyDescent="0.3">
      <c r="A55" s="11" t="s">
        <v>195</v>
      </c>
      <c r="B55" s="11" t="s">
        <v>195</v>
      </c>
      <c r="C55" s="11" t="s">
        <v>195</v>
      </c>
      <c r="D55" s="15">
        <v>0</v>
      </c>
      <c r="E55" s="15">
        <v>0</v>
      </c>
      <c r="F55" s="15">
        <f t="shared" si="7"/>
        <v>0</v>
      </c>
      <c r="G55" s="15">
        <v>0</v>
      </c>
      <c r="H55" s="15">
        <f t="shared" si="8"/>
        <v>0</v>
      </c>
      <c r="I55" s="15">
        <v>0</v>
      </c>
      <c r="J55" s="15">
        <f t="shared" si="9"/>
        <v>0</v>
      </c>
      <c r="K55" s="15">
        <f t="shared" si="5"/>
        <v>0</v>
      </c>
      <c r="L55" s="15">
        <f t="shared" si="6"/>
        <v>0</v>
      </c>
      <c r="M55" s="11" t="s">
        <v>195</v>
      </c>
      <c r="N55" s="11" t="s">
        <v>195</v>
      </c>
      <c r="O55" s="11" t="s">
        <v>195</v>
      </c>
      <c r="P55" s="11" t="s">
        <v>195</v>
      </c>
      <c r="AU55" s="13"/>
      <c r="AV55" s="14">
        <v>0</v>
      </c>
    </row>
    <row r="56" spans="1:48" ht="28.5" customHeight="1" x14ac:dyDescent="0.3">
      <c r="A56" s="11" t="s">
        <v>119</v>
      </c>
      <c r="B56" s="11" t="s">
        <v>195</v>
      </c>
      <c r="C56" s="11" t="s">
        <v>195</v>
      </c>
      <c r="D56" s="11" t="s">
        <v>195</v>
      </c>
      <c r="E56" s="15">
        <v>0</v>
      </c>
      <c r="F56" s="15">
        <f>ROUNDUP(SUMIF(Q32:Q55, Q31,F32:F55),0)</f>
        <v>0</v>
      </c>
      <c r="G56" s="15">
        <v>0</v>
      </c>
      <c r="H56" s="15">
        <f>ROUNDUP(SUMIF(Q32:Q55, Q31,H32:H55),0)</f>
        <v>0</v>
      </c>
      <c r="I56" s="15">
        <v>0</v>
      </c>
      <c r="J56" s="15">
        <f>ROUNDUP(SUMIF(Q32:Q55, Q31,J32:J55),0)</f>
        <v>0</v>
      </c>
      <c r="K56" s="11" t="s">
        <v>195</v>
      </c>
      <c r="L56" s="15">
        <f>F56+H56+J56</f>
        <v>0</v>
      </c>
      <c r="M56" s="11"/>
    </row>
    <row r="57" spans="1:48" ht="28.5" customHeight="1" x14ac:dyDescent="0.3">
      <c r="A57" s="11" t="s">
        <v>246</v>
      </c>
      <c r="B57" s="11"/>
      <c r="C57" s="11"/>
      <c r="D57" s="11" t="s">
        <v>195</v>
      </c>
      <c r="E57" s="11" t="s">
        <v>195</v>
      </c>
      <c r="F57" s="11" t="s">
        <v>195</v>
      </c>
      <c r="G57" s="11" t="s">
        <v>195</v>
      </c>
      <c r="H57" s="11" t="s">
        <v>195</v>
      </c>
      <c r="I57" s="11" t="s">
        <v>195</v>
      </c>
      <c r="J57" s="11" t="s">
        <v>195</v>
      </c>
      <c r="K57" s="11" t="s">
        <v>195</v>
      </c>
      <c r="L57" s="11" t="s">
        <v>195</v>
      </c>
      <c r="M57" s="11" t="s">
        <v>195</v>
      </c>
      <c r="N57" s="12" t="s">
        <v>195</v>
      </c>
      <c r="Q57" s="13" t="s">
        <v>218</v>
      </c>
      <c r="R57" s="14">
        <v>100003</v>
      </c>
      <c r="S57" s="14">
        <v>0</v>
      </c>
      <c r="AH57" s="13"/>
    </row>
    <row r="58" spans="1:48" ht="28.5" customHeight="1" x14ac:dyDescent="0.3">
      <c r="A58" s="11" t="s">
        <v>54</v>
      </c>
      <c r="B58" s="11" t="s">
        <v>97</v>
      </c>
      <c r="C58" s="11" t="s">
        <v>34</v>
      </c>
      <c r="D58" s="15">
        <v>85</v>
      </c>
      <c r="E58" s="15"/>
      <c r="F58" s="15"/>
      <c r="G58" s="15"/>
      <c r="H58" s="15"/>
      <c r="I58" s="15"/>
      <c r="J58" s="15"/>
      <c r="K58" s="15">
        <f t="shared" ref="K58:K81" si="10">TRUNC(E58+G58+I58,-1)</f>
        <v>0</v>
      </c>
      <c r="L58" s="15">
        <f t="shared" ref="L58:L81" si="11">ROUNDUP(F58+H58+J58,0)</f>
        <v>0</v>
      </c>
      <c r="M58" s="11"/>
      <c r="N58" s="16" t="str">
        <f>HYPERLINK("#일위대가목록!A12", "ZA0000000006")</f>
        <v>ZA0000000006</v>
      </c>
      <c r="O58" s="13" t="s">
        <v>195</v>
      </c>
      <c r="P58" s="13" t="s">
        <v>195</v>
      </c>
      <c r="Q58" s="13" t="s">
        <v>218</v>
      </c>
      <c r="R58" s="14">
        <v>100003</v>
      </c>
      <c r="S58" s="14">
        <v>10</v>
      </c>
      <c r="T58" s="13" t="s">
        <v>200</v>
      </c>
      <c r="U58" s="13" t="s">
        <v>163</v>
      </c>
      <c r="V58" s="13" t="s">
        <v>163</v>
      </c>
      <c r="W58" s="13" t="s">
        <v>195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4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  <c r="AQ58" s="14">
        <v>0</v>
      </c>
      <c r="AR58" s="14">
        <v>0</v>
      </c>
      <c r="AS58" s="14">
        <v>0</v>
      </c>
      <c r="AT58" s="14">
        <v>0</v>
      </c>
      <c r="AU58" s="13"/>
      <c r="AV58" s="14">
        <v>100</v>
      </c>
    </row>
    <row r="59" spans="1:48" ht="28.5" customHeight="1" x14ac:dyDescent="0.3">
      <c r="A59" s="11" t="s">
        <v>22</v>
      </c>
      <c r="B59" s="11" t="s">
        <v>40</v>
      </c>
      <c r="C59" s="11" t="s">
        <v>68</v>
      </c>
      <c r="D59" s="15">
        <v>47</v>
      </c>
      <c r="E59" s="15"/>
      <c r="F59" s="15"/>
      <c r="G59" s="15"/>
      <c r="H59" s="15"/>
      <c r="I59" s="15"/>
      <c r="J59" s="15"/>
      <c r="K59" s="15">
        <f t="shared" si="10"/>
        <v>0</v>
      </c>
      <c r="L59" s="15">
        <f t="shared" si="11"/>
        <v>0</v>
      </c>
      <c r="M59" s="11"/>
      <c r="N59" s="16" t="str">
        <f>HYPERLINK("#일위대가목록!A13", "ZA0000000007")</f>
        <v>ZA0000000007</v>
      </c>
      <c r="O59" s="13" t="s">
        <v>195</v>
      </c>
      <c r="P59" s="13" t="s">
        <v>195</v>
      </c>
      <c r="Q59" s="13" t="s">
        <v>218</v>
      </c>
      <c r="R59" s="14">
        <v>100003</v>
      </c>
      <c r="S59" s="14">
        <v>20</v>
      </c>
      <c r="T59" s="13" t="s">
        <v>200</v>
      </c>
      <c r="U59" s="13" t="s">
        <v>163</v>
      </c>
      <c r="V59" s="13" t="s">
        <v>163</v>
      </c>
      <c r="W59" s="13" t="s">
        <v>195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4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  <c r="AQ59" s="14">
        <v>0</v>
      </c>
      <c r="AR59" s="14">
        <v>0</v>
      </c>
      <c r="AS59" s="14">
        <v>0</v>
      </c>
      <c r="AT59" s="14">
        <v>0</v>
      </c>
      <c r="AU59" s="13"/>
      <c r="AV59" s="14">
        <v>100</v>
      </c>
    </row>
    <row r="60" spans="1:48" ht="28.5" customHeight="1" x14ac:dyDescent="0.3">
      <c r="A60" s="11" t="s">
        <v>55</v>
      </c>
      <c r="B60" s="11" t="s">
        <v>238</v>
      </c>
      <c r="C60" s="11" t="s">
        <v>68</v>
      </c>
      <c r="D60" s="15">
        <v>47</v>
      </c>
      <c r="E60" s="15"/>
      <c r="F60" s="15"/>
      <c r="G60" s="15"/>
      <c r="H60" s="15"/>
      <c r="I60" s="15"/>
      <c r="J60" s="15"/>
      <c r="K60" s="15">
        <f t="shared" si="10"/>
        <v>0</v>
      </c>
      <c r="L60" s="15">
        <f t="shared" si="11"/>
        <v>0</v>
      </c>
      <c r="M60" s="11"/>
      <c r="N60" s="16" t="str">
        <f>HYPERLINK("#일위대가목록!A14", "ZA0000000008")</f>
        <v>ZA0000000008</v>
      </c>
      <c r="O60" s="13" t="s">
        <v>195</v>
      </c>
      <c r="P60" s="13" t="s">
        <v>195</v>
      </c>
      <c r="Q60" s="13" t="s">
        <v>218</v>
      </c>
      <c r="R60" s="14">
        <v>100003</v>
      </c>
      <c r="S60" s="14">
        <v>30</v>
      </c>
      <c r="T60" s="13" t="s">
        <v>200</v>
      </c>
      <c r="U60" s="13" t="s">
        <v>163</v>
      </c>
      <c r="V60" s="13" t="s">
        <v>163</v>
      </c>
      <c r="W60" s="13" t="s">
        <v>195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4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3"/>
      <c r="AV60" s="14">
        <v>100</v>
      </c>
    </row>
    <row r="61" spans="1:48" ht="28.5" customHeight="1" x14ac:dyDescent="0.3">
      <c r="A61" s="11" t="s">
        <v>118</v>
      </c>
      <c r="B61" s="11" t="s">
        <v>154</v>
      </c>
      <c r="C61" s="11" t="s">
        <v>34</v>
      </c>
      <c r="D61" s="17">
        <v>4.5</v>
      </c>
      <c r="E61" s="15"/>
      <c r="F61" s="15"/>
      <c r="G61" s="15"/>
      <c r="H61" s="15"/>
      <c r="I61" s="15"/>
      <c r="J61" s="15"/>
      <c r="K61" s="15">
        <f t="shared" si="10"/>
        <v>0</v>
      </c>
      <c r="L61" s="15">
        <f t="shared" si="11"/>
        <v>0</v>
      </c>
      <c r="M61" s="11" t="s">
        <v>195</v>
      </c>
      <c r="N61" s="16" t="str">
        <f>HYPERLINK("#일위대가목록!A15", "AIB310200000")</f>
        <v>AIB310200000</v>
      </c>
      <c r="O61" s="13" t="s">
        <v>195</v>
      </c>
      <c r="P61" s="13" t="s">
        <v>195</v>
      </c>
      <c r="Q61" s="13" t="s">
        <v>218</v>
      </c>
      <c r="R61" s="14">
        <v>100003</v>
      </c>
      <c r="S61" s="14">
        <v>40</v>
      </c>
      <c r="T61" s="13" t="s">
        <v>200</v>
      </c>
      <c r="U61" s="13" t="s">
        <v>163</v>
      </c>
      <c r="V61" s="13" t="s">
        <v>163</v>
      </c>
      <c r="W61" s="13" t="s">
        <v>195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4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0</v>
      </c>
      <c r="AS61" s="14">
        <v>0</v>
      </c>
      <c r="AT61" s="14">
        <v>0</v>
      </c>
      <c r="AU61" s="13" t="s">
        <v>195</v>
      </c>
      <c r="AV61" s="14">
        <v>100</v>
      </c>
    </row>
    <row r="62" spans="1:48" ht="28.5" customHeight="1" x14ac:dyDescent="0.3">
      <c r="A62" s="11" t="s">
        <v>84</v>
      </c>
      <c r="B62" s="11" t="s">
        <v>78</v>
      </c>
      <c r="C62" s="11" t="s">
        <v>34</v>
      </c>
      <c r="D62" s="17">
        <v>4.5</v>
      </c>
      <c r="E62" s="15"/>
      <c r="F62" s="15"/>
      <c r="G62" s="15"/>
      <c r="H62" s="15"/>
      <c r="I62" s="15"/>
      <c r="J62" s="15"/>
      <c r="K62" s="15">
        <f t="shared" si="10"/>
        <v>0</v>
      </c>
      <c r="L62" s="15">
        <f t="shared" si="11"/>
        <v>0</v>
      </c>
      <c r="M62" s="11" t="s">
        <v>195</v>
      </c>
      <c r="N62" s="16" t="str">
        <f>HYPERLINK("#일위대가목록!A16", "AD3030200700")</f>
        <v>AD3030200700</v>
      </c>
      <c r="O62" s="13" t="s">
        <v>195</v>
      </c>
      <c r="P62" s="13" t="s">
        <v>195</v>
      </c>
      <c r="Q62" s="13" t="s">
        <v>218</v>
      </c>
      <c r="R62" s="14">
        <v>100003</v>
      </c>
      <c r="S62" s="14">
        <v>50</v>
      </c>
      <c r="T62" s="13" t="s">
        <v>200</v>
      </c>
      <c r="U62" s="13" t="s">
        <v>163</v>
      </c>
      <c r="V62" s="13" t="s">
        <v>163</v>
      </c>
      <c r="W62" s="13" t="s">
        <v>195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4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3" t="s">
        <v>195</v>
      </c>
      <c r="AV62" s="14">
        <v>100</v>
      </c>
    </row>
    <row r="63" spans="1:48" ht="28.5" customHeight="1" x14ac:dyDescent="0.3">
      <c r="A63" s="11" t="s">
        <v>74</v>
      </c>
      <c r="B63" s="11" t="s">
        <v>175</v>
      </c>
      <c r="C63" s="11" t="s">
        <v>34</v>
      </c>
      <c r="D63" s="17">
        <v>1.5</v>
      </c>
      <c r="E63" s="15"/>
      <c r="F63" s="15"/>
      <c r="G63" s="15"/>
      <c r="H63" s="15"/>
      <c r="I63" s="15"/>
      <c r="J63" s="15"/>
      <c r="K63" s="15">
        <f t="shared" si="10"/>
        <v>0</v>
      </c>
      <c r="L63" s="15">
        <f t="shared" si="11"/>
        <v>0</v>
      </c>
      <c r="M63" s="11" t="s">
        <v>195</v>
      </c>
      <c r="N63" s="16" t="str">
        <f>HYPERLINK("#일위대가목록!A17", "AOC114001009")</f>
        <v>AOC114001009</v>
      </c>
      <c r="O63" s="13" t="s">
        <v>195</v>
      </c>
      <c r="P63" s="13" t="s">
        <v>195</v>
      </c>
      <c r="Q63" s="13" t="s">
        <v>218</v>
      </c>
      <c r="R63" s="14">
        <v>100003</v>
      </c>
      <c r="S63" s="14">
        <v>60</v>
      </c>
      <c r="T63" s="13" t="s">
        <v>200</v>
      </c>
      <c r="U63" s="13" t="s">
        <v>163</v>
      </c>
      <c r="V63" s="13" t="s">
        <v>163</v>
      </c>
      <c r="W63" s="13" t="s">
        <v>195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4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  <c r="AQ63" s="14">
        <v>0</v>
      </c>
      <c r="AR63" s="14">
        <v>0</v>
      </c>
      <c r="AS63" s="14">
        <v>0</v>
      </c>
      <c r="AT63" s="14">
        <v>0</v>
      </c>
      <c r="AU63" s="13" t="s">
        <v>195</v>
      </c>
      <c r="AV63" s="14">
        <v>100</v>
      </c>
    </row>
    <row r="64" spans="1:48" ht="28.5" customHeight="1" x14ac:dyDescent="0.3">
      <c r="A64" s="11" t="s">
        <v>195</v>
      </c>
      <c r="B64" s="11" t="s">
        <v>195</v>
      </c>
      <c r="C64" s="11" t="s">
        <v>195</v>
      </c>
      <c r="D64" s="15">
        <v>0</v>
      </c>
      <c r="E64" s="15">
        <v>0</v>
      </c>
      <c r="F64" s="15">
        <f t="shared" ref="F64:F81" si="12">ROUNDUP(D64*E64,0)</f>
        <v>0</v>
      </c>
      <c r="G64" s="15">
        <v>0</v>
      </c>
      <c r="H64" s="15">
        <f t="shared" ref="H64:H81" si="13">ROUNDUP(D64*G64,0)</f>
        <v>0</v>
      </c>
      <c r="I64" s="15">
        <v>0</v>
      </c>
      <c r="J64" s="15">
        <f t="shared" ref="J64:J81" si="14">ROUNDUP(D64*I64,0)</f>
        <v>0</v>
      </c>
      <c r="K64" s="15">
        <f t="shared" si="10"/>
        <v>0</v>
      </c>
      <c r="L64" s="15">
        <f t="shared" si="11"/>
        <v>0</v>
      </c>
      <c r="M64" s="11" t="s">
        <v>195</v>
      </c>
      <c r="N64" s="11" t="s">
        <v>195</v>
      </c>
      <c r="O64" s="11" t="s">
        <v>195</v>
      </c>
      <c r="P64" s="11" t="s">
        <v>195</v>
      </c>
      <c r="AU64" s="13"/>
      <c r="AV64" s="14">
        <v>0</v>
      </c>
    </row>
    <row r="65" spans="1:48" ht="28.5" customHeight="1" x14ac:dyDescent="0.3">
      <c r="A65" s="11" t="s">
        <v>195</v>
      </c>
      <c r="B65" s="11" t="s">
        <v>195</v>
      </c>
      <c r="C65" s="11" t="s">
        <v>195</v>
      </c>
      <c r="D65" s="15">
        <v>0</v>
      </c>
      <c r="E65" s="15">
        <v>0</v>
      </c>
      <c r="F65" s="15">
        <f t="shared" si="12"/>
        <v>0</v>
      </c>
      <c r="G65" s="15">
        <v>0</v>
      </c>
      <c r="H65" s="15">
        <f t="shared" si="13"/>
        <v>0</v>
      </c>
      <c r="I65" s="15">
        <v>0</v>
      </c>
      <c r="J65" s="15">
        <f t="shared" si="14"/>
        <v>0</v>
      </c>
      <c r="K65" s="15">
        <f t="shared" si="10"/>
        <v>0</v>
      </c>
      <c r="L65" s="15">
        <f t="shared" si="11"/>
        <v>0</v>
      </c>
      <c r="M65" s="11" t="s">
        <v>195</v>
      </c>
      <c r="N65" s="11" t="s">
        <v>195</v>
      </c>
      <c r="O65" s="11" t="s">
        <v>195</v>
      </c>
      <c r="P65" s="11" t="s">
        <v>195</v>
      </c>
      <c r="AU65" s="13"/>
      <c r="AV65" s="14">
        <v>0</v>
      </c>
    </row>
    <row r="66" spans="1:48" ht="28.5" customHeight="1" x14ac:dyDescent="0.3">
      <c r="A66" s="11" t="s">
        <v>195</v>
      </c>
      <c r="B66" s="11" t="s">
        <v>195</v>
      </c>
      <c r="C66" s="11" t="s">
        <v>195</v>
      </c>
      <c r="D66" s="15">
        <v>0</v>
      </c>
      <c r="E66" s="15">
        <v>0</v>
      </c>
      <c r="F66" s="15">
        <f t="shared" si="12"/>
        <v>0</v>
      </c>
      <c r="G66" s="15">
        <v>0</v>
      </c>
      <c r="H66" s="15">
        <f t="shared" si="13"/>
        <v>0</v>
      </c>
      <c r="I66" s="15">
        <v>0</v>
      </c>
      <c r="J66" s="15">
        <f t="shared" si="14"/>
        <v>0</v>
      </c>
      <c r="K66" s="15">
        <f t="shared" si="10"/>
        <v>0</v>
      </c>
      <c r="L66" s="15">
        <f t="shared" si="11"/>
        <v>0</v>
      </c>
      <c r="M66" s="11" t="s">
        <v>195</v>
      </c>
      <c r="N66" s="11" t="s">
        <v>195</v>
      </c>
      <c r="O66" s="11" t="s">
        <v>195</v>
      </c>
      <c r="P66" s="11" t="s">
        <v>195</v>
      </c>
      <c r="AU66" s="13"/>
      <c r="AV66" s="14">
        <v>0</v>
      </c>
    </row>
    <row r="67" spans="1:48" ht="28.5" customHeight="1" x14ac:dyDescent="0.3">
      <c r="A67" s="11" t="s">
        <v>195</v>
      </c>
      <c r="B67" s="11" t="s">
        <v>195</v>
      </c>
      <c r="C67" s="11" t="s">
        <v>195</v>
      </c>
      <c r="D67" s="15">
        <v>0</v>
      </c>
      <c r="E67" s="15">
        <v>0</v>
      </c>
      <c r="F67" s="15">
        <f t="shared" si="12"/>
        <v>0</v>
      </c>
      <c r="G67" s="15">
        <v>0</v>
      </c>
      <c r="H67" s="15">
        <f t="shared" si="13"/>
        <v>0</v>
      </c>
      <c r="I67" s="15">
        <v>0</v>
      </c>
      <c r="J67" s="15">
        <f t="shared" si="14"/>
        <v>0</v>
      </c>
      <c r="K67" s="15">
        <f t="shared" si="10"/>
        <v>0</v>
      </c>
      <c r="L67" s="15">
        <f t="shared" si="11"/>
        <v>0</v>
      </c>
      <c r="M67" s="11" t="s">
        <v>195</v>
      </c>
      <c r="N67" s="11" t="s">
        <v>195</v>
      </c>
      <c r="O67" s="11" t="s">
        <v>195</v>
      </c>
      <c r="P67" s="11" t="s">
        <v>195</v>
      </c>
      <c r="AU67" s="13"/>
      <c r="AV67" s="14">
        <v>0</v>
      </c>
    </row>
    <row r="68" spans="1:48" ht="28.5" customHeight="1" x14ac:dyDescent="0.3">
      <c r="A68" s="11" t="s">
        <v>195</v>
      </c>
      <c r="B68" s="11" t="s">
        <v>195</v>
      </c>
      <c r="C68" s="11" t="s">
        <v>195</v>
      </c>
      <c r="D68" s="15">
        <v>0</v>
      </c>
      <c r="E68" s="15">
        <v>0</v>
      </c>
      <c r="F68" s="15">
        <f t="shared" si="12"/>
        <v>0</v>
      </c>
      <c r="G68" s="15">
        <v>0</v>
      </c>
      <c r="H68" s="15">
        <f t="shared" si="13"/>
        <v>0</v>
      </c>
      <c r="I68" s="15">
        <v>0</v>
      </c>
      <c r="J68" s="15">
        <f t="shared" si="14"/>
        <v>0</v>
      </c>
      <c r="K68" s="15">
        <f t="shared" si="10"/>
        <v>0</v>
      </c>
      <c r="L68" s="15">
        <f t="shared" si="11"/>
        <v>0</v>
      </c>
      <c r="M68" s="11" t="s">
        <v>195</v>
      </c>
      <c r="N68" s="11" t="s">
        <v>195</v>
      </c>
      <c r="O68" s="11" t="s">
        <v>195</v>
      </c>
      <c r="P68" s="11" t="s">
        <v>195</v>
      </c>
      <c r="AU68" s="13"/>
      <c r="AV68" s="14">
        <v>0</v>
      </c>
    </row>
    <row r="69" spans="1:48" ht="28.5" customHeight="1" x14ac:dyDescent="0.3">
      <c r="A69" s="11" t="s">
        <v>195</v>
      </c>
      <c r="B69" s="11" t="s">
        <v>195</v>
      </c>
      <c r="C69" s="11" t="s">
        <v>195</v>
      </c>
      <c r="D69" s="15">
        <v>0</v>
      </c>
      <c r="E69" s="15">
        <v>0</v>
      </c>
      <c r="F69" s="15">
        <f t="shared" si="12"/>
        <v>0</v>
      </c>
      <c r="G69" s="15">
        <v>0</v>
      </c>
      <c r="H69" s="15">
        <f t="shared" si="13"/>
        <v>0</v>
      </c>
      <c r="I69" s="15">
        <v>0</v>
      </c>
      <c r="J69" s="15">
        <f t="shared" si="14"/>
        <v>0</v>
      </c>
      <c r="K69" s="15">
        <f t="shared" si="10"/>
        <v>0</v>
      </c>
      <c r="L69" s="15">
        <f t="shared" si="11"/>
        <v>0</v>
      </c>
      <c r="M69" s="11" t="s">
        <v>195</v>
      </c>
      <c r="N69" s="11" t="s">
        <v>195</v>
      </c>
      <c r="O69" s="11" t="s">
        <v>195</v>
      </c>
      <c r="P69" s="11" t="s">
        <v>195</v>
      </c>
      <c r="AU69" s="13"/>
      <c r="AV69" s="14">
        <v>0</v>
      </c>
    </row>
    <row r="70" spans="1:48" ht="28.5" customHeight="1" x14ac:dyDescent="0.3">
      <c r="A70" s="11" t="s">
        <v>195</v>
      </c>
      <c r="B70" s="11" t="s">
        <v>195</v>
      </c>
      <c r="C70" s="11" t="s">
        <v>195</v>
      </c>
      <c r="D70" s="15">
        <v>0</v>
      </c>
      <c r="E70" s="15">
        <v>0</v>
      </c>
      <c r="F70" s="15">
        <f t="shared" si="12"/>
        <v>0</v>
      </c>
      <c r="G70" s="15">
        <v>0</v>
      </c>
      <c r="H70" s="15">
        <f t="shared" si="13"/>
        <v>0</v>
      </c>
      <c r="I70" s="15">
        <v>0</v>
      </c>
      <c r="J70" s="15">
        <f t="shared" si="14"/>
        <v>0</v>
      </c>
      <c r="K70" s="15">
        <f t="shared" si="10"/>
        <v>0</v>
      </c>
      <c r="L70" s="15">
        <f t="shared" si="11"/>
        <v>0</v>
      </c>
      <c r="M70" s="11" t="s">
        <v>195</v>
      </c>
      <c r="N70" s="11" t="s">
        <v>195</v>
      </c>
      <c r="O70" s="11" t="s">
        <v>195</v>
      </c>
      <c r="P70" s="11" t="s">
        <v>195</v>
      </c>
      <c r="AU70" s="13"/>
      <c r="AV70" s="14">
        <v>0</v>
      </c>
    </row>
    <row r="71" spans="1:48" ht="28.5" customHeight="1" x14ac:dyDescent="0.3">
      <c r="A71" s="11" t="s">
        <v>195</v>
      </c>
      <c r="B71" s="11" t="s">
        <v>195</v>
      </c>
      <c r="C71" s="11" t="s">
        <v>195</v>
      </c>
      <c r="D71" s="15">
        <v>0</v>
      </c>
      <c r="E71" s="15">
        <v>0</v>
      </c>
      <c r="F71" s="15">
        <f t="shared" si="12"/>
        <v>0</v>
      </c>
      <c r="G71" s="15">
        <v>0</v>
      </c>
      <c r="H71" s="15">
        <f t="shared" si="13"/>
        <v>0</v>
      </c>
      <c r="I71" s="15">
        <v>0</v>
      </c>
      <c r="J71" s="15">
        <f t="shared" si="14"/>
        <v>0</v>
      </c>
      <c r="K71" s="15">
        <f t="shared" si="10"/>
        <v>0</v>
      </c>
      <c r="L71" s="15">
        <f t="shared" si="11"/>
        <v>0</v>
      </c>
      <c r="M71" s="11" t="s">
        <v>195</v>
      </c>
      <c r="N71" s="11" t="s">
        <v>195</v>
      </c>
      <c r="O71" s="11" t="s">
        <v>195</v>
      </c>
      <c r="P71" s="11" t="s">
        <v>195</v>
      </c>
      <c r="AU71" s="13"/>
      <c r="AV71" s="14">
        <v>0</v>
      </c>
    </row>
    <row r="72" spans="1:48" ht="28.5" customHeight="1" x14ac:dyDescent="0.3">
      <c r="A72" s="11" t="s">
        <v>195</v>
      </c>
      <c r="B72" s="11" t="s">
        <v>195</v>
      </c>
      <c r="C72" s="11" t="s">
        <v>195</v>
      </c>
      <c r="D72" s="15">
        <v>0</v>
      </c>
      <c r="E72" s="15">
        <v>0</v>
      </c>
      <c r="F72" s="15">
        <f t="shared" si="12"/>
        <v>0</v>
      </c>
      <c r="G72" s="15">
        <v>0</v>
      </c>
      <c r="H72" s="15">
        <f t="shared" si="13"/>
        <v>0</v>
      </c>
      <c r="I72" s="15">
        <v>0</v>
      </c>
      <c r="J72" s="15">
        <f t="shared" si="14"/>
        <v>0</v>
      </c>
      <c r="K72" s="15">
        <f t="shared" si="10"/>
        <v>0</v>
      </c>
      <c r="L72" s="15">
        <f t="shared" si="11"/>
        <v>0</v>
      </c>
      <c r="M72" s="11" t="s">
        <v>195</v>
      </c>
      <c r="N72" s="11" t="s">
        <v>195</v>
      </c>
      <c r="O72" s="11" t="s">
        <v>195</v>
      </c>
      <c r="P72" s="11" t="s">
        <v>195</v>
      </c>
      <c r="AU72" s="13"/>
      <c r="AV72" s="14">
        <v>0</v>
      </c>
    </row>
    <row r="73" spans="1:48" ht="28.5" customHeight="1" x14ac:dyDescent="0.3">
      <c r="A73" s="11" t="s">
        <v>195</v>
      </c>
      <c r="B73" s="11" t="s">
        <v>195</v>
      </c>
      <c r="C73" s="11" t="s">
        <v>195</v>
      </c>
      <c r="D73" s="15">
        <v>0</v>
      </c>
      <c r="E73" s="15">
        <v>0</v>
      </c>
      <c r="F73" s="15">
        <f t="shared" si="12"/>
        <v>0</v>
      </c>
      <c r="G73" s="15">
        <v>0</v>
      </c>
      <c r="H73" s="15">
        <f t="shared" si="13"/>
        <v>0</v>
      </c>
      <c r="I73" s="15">
        <v>0</v>
      </c>
      <c r="J73" s="15">
        <f t="shared" si="14"/>
        <v>0</v>
      </c>
      <c r="K73" s="15">
        <f t="shared" si="10"/>
        <v>0</v>
      </c>
      <c r="L73" s="15">
        <f t="shared" si="11"/>
        <v>0</v>
      </c>
      <c r="M73" s="11" t="s">
        <v>195</v>
      </c>
      <c r="N73" s="11" t="s">
        <v>195</v>
      </c>
      <c r="O73" s="11" t="s">
        <v>195</v>
      </c>
      <c r="P73" s="11" t="s">
        <v>195</v>
      </c>
      <c r="AU73" s="13"/>
      <c r="AV73" s="14">
        <v>0</v>
      </c>
    </row>
    <row r="74" spans="1:48" ht="28.5" customHeight="1" x14ac:dyDescent="0.3">
      <c r="A74" s="11" t="s">
        <v>195</v>
      </c>
      <c r="B74" s="11" t="s">
        <v>195</v>
      </c>
      <c r="C74" s="11" t="s">
        <v>195</v>
      </c>
      <c r="D74" s="15">
        <v>0</v>
      </c>
      <c r="E74" s="15">
        <v>0</v>
      </c>
      <c r="F74" s="15">
        <f t="shared" si="12"/>
        <v>0</v>
      </c>
      <c r="G74" s="15">
        <v>0</v>
      </c>
      <c r="H74" s="15">
        <f t="shared" si="13"/>
        <v>0</v>
      </c>
      <c r="I74" s="15">
        <v>0</v>
      </c>
      <c r="J74" s="15">
        <f t="shared" si="14"/>
        <v>0</v>
      </c>
      <c r="K74" s="15">
        <f t="shared" si="10"/>
        <v>0</v>
      </c>
      <c r="L74" s="15">
        <f t="shared" si="11"/>
        <v>0</v>
      </c>
      <c r="M74" s="11" t="s">
        <v>195</v>
      </c>
      <c r="N74" s="11" t="s">
        <v>195</v>
      </c>
      <c r="O74" s="11" t="s">
        <v>195</v>
      </c>
      <c r="P74" s="11" t="s">
        <v>195</v>
      </c>
      <c r="AU74" s="13"/>
      <c r="AV74" s="14">
        <v>0</v>
      </c>
    </row>
    <row r="75" spans="1:48" ht="28.5" customHeight="1" x14ac:dyDescent="0.3">
      <c r="A75" s="11" t="s">
        <v>195</v>
      </c>
      <c r="B75" s="11" t="s">
        <v>195</v>
      </c>
      <c r="C75" s="11" t="s">
        <v>195</v>
      </c>
      <c r="D75" s="15">
        <v>0</v>
      </c>
      <c r="E75" s="15">
        <v>0</v>
      </c>
      <c r="F75" s="15">
        <f t="shared" si="12"/>
        <v>0</v>
      </c>
      <c r="G75" s="15">
        <v>0</v>
      </c>
      <c r="H75" s="15">
        <f t="shared" si="13"/>
        <v>0</v>
      </c>
      <c r="I75" s="15">
        <v>0</v>
      </c>
      <c r="J75" s="15">
        <f t="shared" si="14"/>
        <v>0</v>
      </c>
      <c r="K75" s="15">
        <f t="shared" si="10"/>
        <v>0</v>
      </c>
      <c r="L75" s="15">
        <f t="shared" si="11"/>
        <v>0</v>
      </c>
      <c r="M75" s="11" t="s">
        <v>195</v>
      </c>
      <c r="N75" s="11" t="s">
        <v>195</v>
      </c>
      <c r="O75" s="11" t="s">
        <v>195</v>
      </c>
      <c r="P75" s="11" t="s">
        <v>195</v>
      </c>
      <c r="AU75" s="13"/>
      <c r="AV75" s="14">
        <v>0</v>
      </c>
    </row>
    <row r="76" spans="1:48" ht="28.5" customHeight="1" x14ac:dyDescent="0.3">
      <c r="A76" s="11" t="s">
        <v>195</v>
      </c>
      <c r="B76" s="11" t="s">
        <v>195</v>
      </c>
      <c r="C76" s="11" t="s">
        <v>195</v>
      </c>
      <c r="D76" s="15">
        <v>0</v>
      </c>
      <c r="E76" s="15">
        <v>0</v>
      </c>
      <c r="F76" s="15">
        <f t="shared" si="12"/>
        <v>0</v>
      </c>
      <c r="G76" s="15">
        <v>0</v>
      </c>
      <c r="H76" s="15">
        <f t="shared" si="13"/>
        <v>0</v>
      </c>
      <c r="I76" s="15">
        <v>0</v>
      </c>
      <c r="J76" s="15">
        <f t="shared" si="14"/>
        <v>0</v>
      </c>
      <c r="K76" s="15">
        <f t="shared" si="10"/>
        <v>0</v>
      </c>
      <c r="L76" s="15">
        <f t="shared" si="11"/>
        <v>0</v>
      </c>
      <c r="M76" s="11" t="s">
        <v>195</v>
      </c>
      <c r="N76" s="11" t="s">
        <v>195</v>
      </c>
      <c r="O76" s="11" t="s">
        <v>195</v>
      </c>
      <c r="P76" s="11" t="s">
        <v>195</v>
      </c>
      <c r="AU76" s="13"/>
      <c r="AV76" s="14">
        <v>0</v>
      </c>
    </row>
    <row r="77" spans="1:48" ht="28.5" customHeight="1" x14ac:dyDescent="0.3">
      <c r="A77" s="11" t="s">
        <v>195</v>
      </c>
      <c r="B77" s="11" t="s">
        <v>195</v>
      </c>
      <c r="C77" s="11" t="s">
        <v>195</v>
      </c>
      <c r="D77" s="15">
        <v>0</v>
      </c>
      <c r="E77" s="15">
        <v>0</v>
      </c>
      <c r="F77" s="15">
        <f t="shared" si="12"/>
        <v>0</v>
      </c>
      <c r="G77" s="15">
        <v>0</v>
      </c>
      <c r="H77" s="15">
        <f t="shared" si="13"/>
        <v>0</v>
      </c>
      <c r="I77" s="15">
        <v>0</v>
      </c>
      <c r="J77" s="15">
        <f t="shared" si="14"/>
        <v>0</v>
      </c>
      <c r="K77" s="15">
        <f t="shared" si="10"/>
        <v>0</v>
      </c>
      <c r="L77" s="15">
        <f t="shared" si="11"/>
        <v>0</v>
      </c>
      <c r="M77" s="11" t="s">
        <v>195</v>
      </c>
      <c r="N77" s="11" t="s">
        <v>195</v>
      </c>
      <c r="O77" s="11" t="s">
        <v>195</v>
      </c>
      <c r="P77" s="11" t="s">
        <v>195</v>
      </c>
      <c r="AU77" s="13"/>
      <c r="AV77" s="14">
        <v>0</v>
      </c>
    </row>
    <row r="78" spans="1:48" ht="28.5" customHeight="1" x14ac:dyDescent="0.3">
      <c r="A78" s="11" t="s">
        <v>195</v>
      </c>
      <c r="B78" s="11" t="s">
        <v>195</v>
      </c>
      <c r="C78" s="11" t="s">
        <v>195</v>
      </c>
      <c r="D78" s="15">
        <v>0</v>
      </c>
      <c r="E78" s="15">
        <v>0</v>
      </c>
      <c r="F78" s="15">
        <f t="shared" si="12"/>
        <v>0</v>
      </c>
      <c r="G78" s="15">
        <v>0</v>
      </c>
      <c r="H78" s="15">
        <f t="shared" si="13"/>
        <v>0</v>
      </c>
      <c r="I78" s="15">
        <v>0</v>
      </c>
      <c r="J78" s="15">
        <f t="shared" si="14"/>
        <v>0</v>
      </c>
      <c r="K78" s="15">
        <f t="shared" si="10"/>
        <v>0</v>
      </c>
      <c r="L78" s="15">
        <f t="shared" si="11"/>
        <v>0</v>
      </c>
      <c r="M78" s="11" t="s">
        <v>195</v>
      </c>
      <c r="N78" s="11" t="s">
        <v>195</v>
      </c>
      <c r="O78" s="11" t="s">
        <v>195</v>
      </c>
      <c r="P78" s="11" t="s">
        <v>195</v>
      </c>
      <c r="AU78" s="13"/>
      <c r="AV78" s="14">
        <v>0</v>
      </c>
    </row>
    <row r="79" spans="1:48" ht="28.5" customHeight="1" x14ac:dyDescent="0.3">
      <c r="A79" s="11" t="s">
        <v>195</v>
      </c>
      <c r="B79" s="11" t="s">
        <v>195</v>
      </c>
      <c r="C79" s="11" t="s">
        <v>195</v>
      </c>
      <c r="D79" s="15">
        <v>0</v>
      </c>
      <c r="E79" s="15">
        <v>0</v>
      </c>
      <c r="F79" s="15">
        <f t="shared" si="12"/>
        <v>0</v>
      </c>
      <c r="G79" s="15">
        <v>0</v>
      </c>
      <c r="H79" s="15">
        <f t="shared" si="13"/>
        <v>0</v>
      </c>
      <c r="I79" s="15">
        <v>0</v>
      </c>
      <c r="J79" s="15">
        <f t="shared" si="14"/>
        <v>0</v>
      </c>
      <c r="K79" s="15">
        <f t="shared" si="10"/>
        <v>0</v>
      </c>
      <c r="L79" s="15">
        <f t="shared" si="11"/>
        <v>0</v>
      </c>
      <c r="M79" s="11" t="s">
        <v>195</v>
      </c>
      <c r="N79" s="11" t="s">
        <v>195</v>
      </c>
      <c r="O79" s="11" t="s">
        <v>195</v>
      </c>
      <c r="P79" s="11" t="s">
        <v>195</v>
      </c>
      <c r="AU79" s="13"/>
      <c r="AV79" s="14">
        <v>0</v>
      </c>
    </row>
    <row r="80" spans="1:48" ht="28.5" customHeight="1" x14ac:dyDescent="0.3">
      <c r="A80" s="11" t="s">
        <v>195</v>
      </c>
      <c r="B80" s="11" t="s">
        <v>195</v>
      </c>
      <c r="C80" s="11" t="s">
        <v>195</v>
      </c>
      <c r="D80" s="15">
        <v>0</v>
      </c>
      <c r="E80" s="15">
        <v>0</v>
      </c>
      <c r="F80" s="15">
        <f t="shared" si="12"/>
        <v>0</v>
      </c>
      <c r="G80" s="15">
        <v>0</v>
      </c>
      <c r="H80" s="15">
        <f t="shared" si="13"/>
        <v>0</v>
      </c>
      <c r="I80" s="15">
        <v>0</v>
      </c>
      <c r="J80" s="15">
        <f t="shared" si="14"/>
        <v>0</v>
      </c>
      <c r="K80" s="15">
        <f t="shared" si="10"/>
        <v>0</v>
      </c>
      <c r="L80" s="15">
        <f t="shared" si="11"/>
        <v>0</v>
      </c>
      <c r="M80" s="11" t="s">
        <v>195</v>
      </c>
      <c r="N80" s="11" t="s">
        <v>195</v>
      </c>
      <c r="O80" s="11" t="s">
        <v>195</v>
      </c>
      <c r="P80" s="11" t="s">
        <v>195</v>
      </c>
      <c r="AU80" s="13"/>
      <c r="AV80" s="14">
        <v>0</v>
      </c>
    </row>
    <row r="81" spans="1:48" ht="28.5" customHeight="1" x14ac:dyDescent="0.3">
      <c r="A81" s="11" t="s">
        <v>195</v>
      </c>
      <c r="B81" s="11" t="s">
        <v>195</v>
      </c>
      <c r="C81" s="11" t="s">
        <v>195</v>
      </c>
      <c r="D81" s="15">
        <v>0</v>
      </c>
      <c r="E81" s="15">
        <v>0</v>
      </c>
      <c r="F81" s="15">
        <f t="shared" si="12"/>
        <v>0</v>
      </c>
      <c r="G81" s="15">
        <v>0</v>
      </c>
      <c r="H81" s="15">
        <f t="shared" si="13"/>
        <v>0</v>
      </c>
      <c r="I81" s="15">
        <v>0</v>
      </c>
      <c r="J81" s="15">
        <f t="shared" si="14"/>
        <v>0</v>
      </c>
      <c r="K81" s="15">
        <f t="shared" si="10"/>
        <v>0</v>
      </c>
      <c r="L81" s="15">
        <f t="shared" si="11"/>
        <v>0</v>
      </c>
      <c r="M81" s="11" t="s">
        <v>195</v>
      </c>
      <c r="N81" s="11" t="s">
        <v>195</v>
      </c>
      <c r="O81" s="11" t="s">
        <v>195</v>
      </c>
      <c r="P81" s="11" t="s">
        <v>195</v>
      </c>
      <c r="AU81" s="13"/>
      <c r="AV81" s="14">
        <v>0</v>
      </c>
    </row>
    <row r="82" spans="1:48" ht="28.5" customHeight="1" x14ac:dyDescent="0.3">
      <c r="A82" s="11" t="s">
        <v>119</v>
      </c>
      <c r="B82" s="11" t="s">
        <v>195</v>
      </c>
      <c r="C82" s="11" t="s">
        <v>195</v>
      </c>
      <c r="D82" s="11" t="s">
        <v>195</v>
      </c>
      <c r="E82" s="15">
        <v>0</v>
      </c>
      <c r="F82" s="15">
        <f>ROUNDUP(SUMIF(Q58:Q81, Q57,F58:F81),0)</f>
        <v>0</v>
      </c>
      <c r="G82" s="15">
        <v>0</v>
      </c>
      <c r="H82" s="15">
        <f>ROUNDUP(SUMIF(Q58:Q81, Q57,H58:H81),0)</f>
        <v>0</v>
      </c>
      <c r="I82" s="15">
        <v>0</v>
      </c>
      <c r="J82" s="15">
        <f>ROUNDUP(SUMIF(Q58:Q81, Q57,J58:J81),0)</f>
        <v>0</v>
      </c>
      <c r="K82" s="11" t="s">
        <v>195</v>
      </c>
      <c r="L82" s="15">
        <f>F82+H82+J82</f>
        <v>0</v>
      </c>
      <c r="M82" s="11"/>
    </row>
    <row r="83" spans="1:48" ht="28.5" customHeight="1" x14ac:dyDescent="0.3">
      <c r="A83" s="11" t="s">
        <v>241</v>
      </c>
      <c r="B83" s="11"/>
      <c r="C83" s="11"/>
      <c r="D83" s="11" t="s">
        <v>195</v>
      </c>
      <c r="E83" s="11" t="s">
        <v>195</v>
      </c>
      <c r="F83" s="11" t="s">
        <v>195</v>
      </c>
      <c r="G83" s="11" t="s">
        <v>195</v>
      </c>
      <c r="H83" s="11" t="s">
        <v>195</v>
      </c>
      <c r="I83" s="11" t="s">
        <v>195</v>
      </c>
      <c r="J83" s="11" t="s">
        <v>195</v>
      </c>
      <c r="K83" s="11" t="s">
        <v>195</v>
      </c>
      <c r="L83" s="11" t="s">
        <v>195</v>
      </c>
      <c r="M83" s="11" t="s">
        <v>195</v>
      </c>
      <c r="N83" s="12" t="s">
        <v>195</v>
      </c>
      <c r="Q83" s="13" t="s">
        <v>165</v>
      </c>
      <c r="R83" s="14">
        <v>100004</v>
      </c>
      <c r="S83" s="14">
        <v>0</v>
      </c>
      <c r="AH83" s="13"/>
    </row>
    <row r="84" spans="1:48" ht="28.5" customHeight="1" x14ac:dyDescent="0.3">
      <c r="A84" s="11" t="s">
        <v>182</v>
      </c>
      <c r="B84" s="11" t="s">
        <v>109</v>
      </c>
      <c r="C84" s="11" t="s">
        <v>34</v>
      </c>
      <c r="D84" s="15">
        <v>85</v>
      </c>
      <c r="E84" s="15"/>
      <c r="F84" s="15"/>
      <c r="G84" s="15"/>
      <c r="H84" s="15"/>
      <c r="I84" s="15"/>
      <c r="J84" s="15"/>
      <c r="K84" s="15">
        <f t="shared" ref="K84:K107" si="15">TRUNC(E84+G84+I84,-1)</f>
        <v>0</v>
      </c>
      <c r="L84" s="15">
        <f t="shared" ref="L84:L107" si="16">ROUNDUP(F84+H84+J84,0)</f>
        <v>0</v>
      </c>
      <c r="M84" s="11" t="s">
        <v>195</v>
      </c>
      <c r="N84" s="16" t="str">
        <f>HYPERLINK("#일위대가목록!A18", "AE3010200200")</f>
        <v>AE3010200200</v>
      </c>
      <c r="O84" s="13" t="s">
        <v>195</v>
      </c>
      <c r="P84" s="13" t="s">
        <v>195</v>
      </c>
      <c r="Q84" s="13" t="s">
        <v>165</v>
      </c>
      <c r="R84" s="14">
        <v>100004</v>
      </c>
      <c r="S84" s="14">
        <v>10</v>
      </c>
      <c r="T84" s="13" t="s">
        <v>200</v>
      </c>
      <c r="U84" s="13" t="s">
        <v>163</v>
      </c>
      <c r="V84" s="13" t="s">
        <v>163</v>
      </c>
      <c r="W84" s="13" t="s">
        <v>195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4">
        <v>0</v>
      </c>
      <c r="AD84" s="14">
        <v>0</v>
      </c>
      <c r="AE84" s="14">
        <v>0</v>
      </c>
      <c r="AF84" s="14">
        <v>0</v>
      </c>
      <c r="AG84" s="14">
        <v>0</v>
      </c>
      <c r="AH84" s="14">
        <v>0</v>
      </c>
      <c r="AI84" s="14">
        <v>5</v>
      </c>
      <c r="AJ84" s="14">
        <v>0</v>
      </c>
      <c r="AK84" s="14">
        <v>0</v>
      </c>
      <c r="AL84" s="14">
        <v>0</v>
      </c>
      <c r="AM84" s="14">
        <v>0</v>
      </c>
      <c r="AN84" s="14">
        <v>0</v>
      </c>
      <c r="AO84" s="14">
        <v>0</v>
      </c>
      <c r="AP84" s="14">
        <v>0</v>
      </c>
      <c r="AQ84" s="14">
        <v>0</v>
      </c>
      <c r="AR84" s="14">
        <v>0</v>
      </c>
      <c r="AS84" s="14">
        <v>0</v>
      </c>
      <c r="AT84" s="14">
        <v>0</v>
      </c>
      <c r="AU84" s="13" t="s">
        <v>195</v>
      </c>
      <c r="AV84" s="14">
        <v>100</v>
      </c>
    </row>
    <row r="85" spans="1:48" ht="28.5" customHeight="1" x14ac:dyDescent="0.3">
      <c r="A85" s="11" t="s">
        <v>53</v>
      </c>
      <c r="B85" s="11" t="s">
        <v>2</v>
      </c>
      <c r="C85" s="11" t="s">
        <v>34</v>
      </c>
      <c r="D85" s="15">
        <v>43</v>
      </c>
      <c r="E85" s="15"/>
      <c r="F85" s="15"/>
      <c r="G85" s="15"/>
      <c r="H85" s="15"/>
      <c r="I85" s="15"/>
      <c r="J85" s="15"/>
      <c r="K85" s="15">
        <f t="shared" si="15"/>
        <v>0</v>
      </c>
      <c r="L85" s="15">
        <f t="shared" si="16"/>
        <v>0</v>
      </c>
      <c r="M85" s="11" t="s">
        <v>195</v>
      </c>
      <c r="N85" s="16" t="str">
        <f>HYPERLINK("#일위대가목록!A19", "AOA112400100")</f>
        <v>AOA112400100</v>
      </c>
      <c r="O85" s="13" t="s">
        <v>195</v>
      </c>
      <c r="P85" s="13" t="s">
        <v>195</v>
      </c>
      <c r="Q85" s="13" t="s">
        <v>165</v>
      </c>
      <c r="R85" s="14">
        <v>100004</v>
      </c>
      <c r="S85" s="14">
        <v>20</v>
      </c>
      <c r="T85" s="13" t="s">
        <v>200</v>
      </c>
      <c r="U85" s="13" t="s">
        <v>163</v>
      </c>
      <c r="V85" s="13" t="s">
        <v>163</v>
      </c>
      <c r="W85" s="13" t="s">
        <v>195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5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3" t="s">
        <v>195</v>
      </c>
      <c r="AV85" s="14">
        <v>100</v>
      </c>
    </row>
    <row r="86" spans="1:48" ht="28.5" customHeight="1" x14ac:dyDescent="0.3">
      <c r="A86" s="11" t="s">
        <v>72</v>
      </c>
      <c r="B86" s="11" t="s">
        <v>155</v>
      </c>
      <c r="C86" s="11" t="s">
        <v>68</v>
      </c>
      <c r="D86" s="15">
        <v>3</v>
      </c>
      <c r="E86" s="15"/>
      <c r="F86" s="15"/>
      <c r="G86" s="15"/>
      <c r="H86" s="15"/>
      <c r="I86" s="15"/>
      <c r="J86" s="15"/>
      <c r="K86" s="15">
        <f t="shared" si="15"/>
        <v>0</v>
      </c>
      <c r="L86" s="15">
        <f t="shared" si="16"/>
        <v>0</v>
      </c>
      <c r="M86" s="11" t="s">
        <v>176</v>
      </c>
      <c r="N86" s="16" t="str">
        <f>HYPERLINK("#단가대비표!B43", "813I0K0000000401")</f>
        <v>813I0K0000000401</v>
      </c>
      <c r="O86" s="13" t="s">
        <v>195</v>
      </c>
      <c r="P86" s="13" t="s">
        <v>195</v>
      </c>
      <c r="Q86" s="13" t="s">
        <v>165</v>
      </c>
      <c r="R86" s="14">
        <v>100004</v>
      </c>
      <c r="S86" s="14">
        <v>30</v>
      </c>
      <c r="T86" s="13" t="s">
        <v>163</v>
      </c>
      <c r="U86" s="13" t="s">
        <v>163</v>
      </c>
      <c r="V86" s="13" t="s">
        <v>200</v>
      </c>
      <c r="W86" s="13" t="s">
        <v>195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5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0</v>
      </c>
      <c r="AS86" s="14">
        <v>0</v>
      </c>
      <c r="AT86" s="14">
        <v>0</v>
      </c>
      <c r="AU86" s="13" t="s">
        <v>195</v>
      </c>
      <c r="AV86" s="14">
        <v>100</v>
      </c>
    </row>
    <row r="87" spans="1:48" ht="28.5" customHeight="1" x14ac:dyDescent="0.3">
      <c r="A87" s="11" t="s">
        <v>110</v>
      </c>
      <c r="B87" s="11" t="s">
        <v>222</v>
      </c>
      <c r="C87" s="11" t="s">
        <v>34</v>
      </c>
      <c r="D87" s="15">
        <v>7</v>
      </c>
      <c r="E87" s="15"/>
      <c r="F87" s="15"/>
      <c r="G87" s="15"/>
      <c r="H87" s="15"/>
      <c r="I87" s="15"/>
      <c r="J87" s="15"/>
      <c r="K87" s="15">
        <f t="shared" si="15"/>
        <v>0</v>
      </c>
      <c r="L87" s="15">
        <f t="shared" si="16"/>
        <v>0</v>
      </c>
      <c r="M87" s="11" t="s">
        <v>195</v>
      </c>
      <c r="N87" s="16" t="str">
        <f>HYPERLINK("#단가대비표!B16", "3014151121870519")</f>
        <v>3014151121870519</v>
      </c>
      <c r="O87" s="13" t="s">
        <v>195</v>
      </c>
      <c r="P87" s="13" t="s">
        <v>195</v>
      </c>
      <c r="Q87" s="13" t="s">
        <v>165</v>
      </c>
      <c r="R87" s="14">
        <v>100004</v>
      </c>
      <c r="S87" s="14">
        <v>40</v>
      </c>
      <c r="T87" s="13" t="s">
        <v>163</v>
      </c>
      <c r="U87" s="13" t="s">
        <v>163</v>
      </c>
      <c r="V87" s="13" t="s">
        <v>200</v>
      </c>
      <c r="W87" s="13" t="s">
        <v>195</v>
      </c>
      <c r="X87" s="14">
        <v>0</v>
      </c>
      <c r="Y87" s="14">
        <v>0</v>
      </c>
      <c r="Z87" s="14">
        <v>0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5</v>
      </c>
      <c r="AJ87" s="14">
        <v>0</v>
      </c>
      <c r="AK87" s="14">
        <v>0</v>
      </c>
      <c r="AL87" s="14">
        <v>0</v>
      </c>
      <c r="AM87" s="14">
        <v>0</v>
      </c>
      <c r="AN87" s="14">
        <v>0</v>
      </c>
      <c r="AO87" s="14">
        <v>0</v>
      </c>
      <c r="AP87" s="14">
        <v>0</v>
      </c>
      <c r="AQ87" s="14">
        <v>0</v>
      </c>
      <c r="AR87" s="14">
        <v>0</v>
      </c>
      <c r="AS87" s="14">
        <v>0</v>
      </c>
      <c r="AT87" s="14">
        <v>0</v>
      </c>
      <c r="AU87" s="13" t="s">
        <v>195</v>
      </c>
      <c r="AV87" s="14">
        <v>100</v>
      </c>
    </row>
    <row r="88" spans="1:48" ht="28.5" customHeight="1" x14ac:dyDescent="0.3">
      <c r="A88" s="11" t="s">
        <v>195</v>
      </c>
      <c r="B88" s="11" t="s">
        <v>195</v>
      </c>
      <c r="C88" s="11" t="s">
        <v>195</v>
      </c>
      <c r="D88" s="15">
        <v>0</v>
      </c>
      <c r="E88" s="15">
        <v>0</v>
      </c>
      <c r="F88" s="15">
        <f t="shared" ref="F88:F107" si="17">ROUNDUP(D88*E88,0)</f>
        <v>0</v>
      </c>
      <c r="G88" s="15">
        <v>0</v>
      </c>
      <c r="H88" s="15">
        <f t="shared" ref="H88:H107" si="18">ROUNDUP(D88*G88,0)</f>
        <v>0</v>
      </c>
      <c r="I88" s="15">
        <v>0</v>
      </c>
      <c r="J88" s="15">
        <f t="shared" ref="J88:J107" si="19">ROUNDUP(D88*I88,0)</f>
        <v>0</v>
      </c>
      <c r="K88" s="15">
        <f t="shared" si="15"/>
        <v>0</v>
      </c>
      <c r="L88" s="15">
        <f t="shared" si="16"/>
        <v>0</v>
      </c>
      <c r="M88" s="11" t="s">
        <v>195</v>
      </c>
      <c r="N88" s="11" t="s">
        <v>195</v>
      </c>
      <c r="O88" s="11" t="s">
        <v>195</v>
      </c>
      <c r="P88" s="11" t="s">
        <v>195</v>
      </c>
      <c r="AU88" s="13"/>
      <c r="AV88" s="14">
        <v>0</v>
      </c>
    </row>
    <row r="89" spans="1:48" ht="28.5" customHeight="1" x14ac:dyDescent="0.3">
      <c r="A89" s="11" t="s">
        <v>195</v>
      </c>
      <c r="B89" s="11" t="s">
        <v>195</v>
      </c>
      <c r="C89" s="11" t="s">
        <v>195</v>
      </c>
      <c r="D89" s="15">
        <v>0</v>
      </c>
      <c r="E89" s="15">
        <v>0</v>
      </c>
      <c r="F89" s="15">
        <f t="shared" si="17"/>
        <v>0</v>
      </c>
      <c r="G89" s="15">
        <v>0</v>
      </c>
      <c r="H89" s="15">
        <f t="shared" si="18"/>
        <v>0</v>
      </c>
      <c r="I89" s="15">
        <v>0</v>
      </c>
      <c r="J89" s="15">
        <f t="shared" si="19"/>
        <v>0</v>
      </c>
      <c r="K89" s="15">
        <f t="shared" si="15"/>
        <v>0</v>
      </c>
      <c r="L89" s="15">
        <f t="shared" si="16"/>
        <v>0</v>
      </c>
      <c r="M89" s="11" t="s">
        <v>195</v>
      </c>
      <c r="N89" s="11" t="s">
        <v>195</v>
      </c>
      <c r="O89" s="11" t="s">
        <v>195</v>
      </c>
      <c r="P89" s="11" t="s">
        <v>195</v>
      </c>
      <c r="AU89" s="13"/>
      <c r="AV89" s="14">
        <v>0</v>
      </c>
    </row>
    <row r="90" spans="1:48" ht="28.5" customHeight="1" x14ac:dyDescent="0.3">
      <c r="A90" s="11" t="s">
        <v>195</v>
      </c>
      <c r="B90" s="11" t="s">
        <v>195</v>
      </c>
      <c r="C90" s="11" t="s">
        <v>195</v>
      </c>
      <c r="D90" s="15">
        <v>0</v>
      </c>
      <c r="E90" s="15">
        <v>0</v>
      </c>
      <c r="F90" s="15">
        <f t="shared" si="17"/>
        <v>0</v>
      </c>
      <c r="G90" s="15">
        <v>0</v>
      </c>
      <c r="H90" s="15">
        <f t="shared" si="18"/>
        <v>0</v>
      </c>
      <c r="I90" s="15">
        <v>0</v>
      </c>
      <c r="J90" s="15">
        <f t="shared" si="19"/>
        <v>0</v>
      </c>
      <c r="K90" s="15">
        <f t="shared" si="15"/>
        <v>0</v>
      </c>
      <c r="L90" s="15">
        <f t="shared" si="16"/>
        <v>0</v>
      </c>
      <c r="M90" s="11" t="s">
        <v>195</v>
      </c>
      <c r="N90" s="11" t="s">
        <v>195</v>
      </c>
      <c r="O90" s="11" t="s">
        <v>195</v>
      </c>
      <c r="P90" s="11" t="s">
        <v>195</v>
      </c>
      <c r="AU90" s="13"/>
      <c r="AV90" s="14">
        <v>0</v>
      </c>
    </row>
    <row r="91" spans="1:48" ht="28.5" customHeight="1" x14ac:dyDescent="0.3">
      <c r="A91" s="11" t="s">
        <v>195</v>
      </c>
      <c r="B91" s="11" t="s">
        <v>195</v>
      </c>
      <c r="C91" s="11" t="s">
        <v>195</v>
      </c>
      <c r="D91" s="15">
        <v>0</v>
      </c>
      <c r="E91" s="15">
        <v>0</v>
      </c>
      <c r="F91" s="15">
        <f t="shared" si="17"/>
        <v>0</v>
      </c>
      <c r="G91" s="15">
        <v>0</v>
      </c>
      <c r="H91" s="15">
        <f t="shared" si="18"/>
        <v>0</v>
      </c>
      <c r="I91" s="15">
        <v>0</v>
      </c>
      <c r="J91" s="15">
        <f t="shared" si="19"/>
        <v>0</v>
      </c>
      <c r="K91" s="15">
        <f t="shared" si="15"/>
        <v>0</v>
      </c>
      <c r="L91" s="15">
        <f t="shared" si="16"/>
        <v>0</v>
      </c>
      <c r="M91" s="11" t="s">
        <v>195</v>
      </c>
      <c r="N91" s="11" t="s">
        <v>195</v>
      </c>
      <c r="O91" s="11" t="s">
        <v>195</v>
      </c>
      <c r="P91" s="11" t="s">
        <v>195</v>
      </c>
      <c r="AU91" s="13"/>
      <c r="AV91" s="14">
        <v>0</v>
      </c>
    </row>
    <row r="92" spans="1:48" ht="28.5" customHeight="1" x14ac:dyDescent="0.3">
      <c r="A92" s="11" t="s">
        <v>195</v>
      </c>
      <c r="B92" s="11" t="s">
        <v>195</v>
      </c>
      <c r="C92" s="11" t="s">
        <v>195</v>
      </c>
      <c r="D92" s="15">
        <v>0</v>
      </c>
      <c r="E92" s="15">
        <v>0</v>
      </c>
      <c r="F92" s="15">
        <f t="shared" si="17"/>
        <v>0</v>
      </c>
      <c r="G92" s="15">
        <v>0</v>
      </c>
      <c r="H92" s="15">
        <f t="shared" si="18"/>
        <v>0</v>
      </c>
      <c r="I92" s="15">
        <v>0</v>
      </c>
      <c r="J92" s="15">
        <f t="shared" si="19"/>
        <v>0</v>
      </c>
      <c r="K92" s="15">
        <f t="shared" si="15"/>
        <v>0</v>
      </c>
      <c r="L92" s="15">
        <f t="shared" si="16"/>
        <v>0</v>
      </c>
      <c r="M92" s="11" t="s">
        <v>195</v>
      </c>
      <c r="N92" s="11" t="s">
        <v>195</v>
      </c>
      <c r="O92" s="11" t="s">
        <v>195</v>
      </c>
      <c r="P92" s="11" t="s">
        <v>195</v>
      </c>
      <c r="AU92" s="13"/>
      <c r="AV92" s="14">
        <v>0</v>
      </c>
    </row>
    <row r="93" spans="1:48" ht="28.5" customHeight="1" x14ac:dyDescent="0.3">
      <c r="A93" s="11" t="s">
        <v>195</v>
      </c>
      <c r="B93" s="11" t="s">
        <v>195</v>
      </c>
      <c r="C93" s="11" t="s">
        <v>195</v>
      </c>
      <c r="D93" s="15">
        <v>0</v>
      </c>
      <c r="E93" s="15">
        <v>0</v>
      </c>
      <c r="F93" s="15">
        <f t="shared" si="17"/>
        <v>0</v>
      </c>
      <c r="G93" s="15">
        <v>0</v>
      </c>
      <c r="H93" s="15">
        <f t="shared" si="18"/>
        <v>0</v>
      </c>
      <c r="I93" s="15">
        <v>0</v>
      </c>
      <c r="J93" s="15">
        <f t="shared" si="19"/>
        <v>0</v>
      </c>
      <c r="K93" s="15">
        <f t="shared" si="15"/>
        <v>0</v>
      </c>
      <c r="L93" s="15">
        <f t="shared" si="16"/>
        <v>0</v>
      </c>
      <c r="M93" s="11" t="s">
        <v>195</v>
      </c>
      <c r="N93" s="11" t="s">
        <v>195</v>
      </c>
      <c r="O93" s="11" t="s">
        <v>195</v>
      </c>
      <c r="P93" s="11" t="s">
        <v>195</v>
      </c>
      <c r="AU93" s="13"/>
      <c r="AV93" s="14">
        <v>0</v>
      </c>
    </row>
    <row r="94" spans="1:48" ht="28.5" customHeight="1" x14ac:dyDescent="0.3">
      <c r="A94" s="11" t="s">
        <v>195</v>
      </c>
      <c r="B94" s="11" t="s">
        <v>195</v>
      </c>
      <c r="C94" s="11" t="s">
        <v>195</v>
      </c>
      <c r="D94" s="15">
        <v>0</v>
      </c>
      <c r="E94" s="15">
        <v>0</v>
      </c>
      <c r="F94" s="15">
        <f t="shared" si="17"/>
        <v>0</v>
      </c>
      <c r="G94" s="15">
        <v>0</v>
      </c>
      <c r="H94" s="15">
        <f t="shared" si="18"/>
        <v>0</v>
      </c>
      <c r="I94" s="15">
        <v>0</v>
      </c>
      <c r="J94" s="15">
        <f t="shared" si="19"/>
        <v>0</v>
      </c>
      <c r="K94" s="15">
        <f t="shared" si="15"/>
        <v>0</v>
      </c>
      <c r="L94" s="15">
        <f t="shared" si="16"/>
        <v>0</v>
      </c>
      <c r="M94" s="11" t="s">
        <v>195</v>
      </c>
      <c r="N94" s="11" t="s">
        <v>195</v>
      </c>
      <c r="O94" s="11" t="s">
        <v>195</v>
      </c>
      <c r="P94" s="11" t="s">
        <v>195</v>
      </c>
      <c r="AU94" s="13"/>
      <c r="AV94" s="14">
        <v>0</v>
      </c>
    </row>
    <row r="95" spans="1:48" ht="28.5" customHeight="1" x14ac:dyDescent="0.3">
      <c r="A95" s="11" t="s">
        <v>195</v>
      </c>
      <c r="B95" s="11" t="s">
        <v>195</v>
      </c>
      <c r="C95" s="11" t="s">
        <v>195</v>
      </c>
      <c r="D95" s="15">
        <v>0</v>
      </c>
      <c r="E95" s="15">
        <v>0</v>
      </c>
      <c r="F95" s="15">
        <f t="shared" si="17"/>
        <v>0</v>
      </c>
      <c r="G95" s="15">
        <v>0</v>
      </c>
      <c r="H95" s="15">
        <f t="shared" si="18"/>
        <v>0</v>
      </c>
      <c r="I95" s="15">
        <v>0</v>
      </c>
      <c r="J95" s="15">
        <f t="shared" si="19"/>
        <v>0</v>
      </c>
      <c r="K95" s="15">
        <f t="shared" si="15"/>
        <v>0</v>
      </c>
      <c r="L95" s="15">
        <f t="shared" si="16"/>
        <v>0</v>
      </c>
      <c r="M95" s="11" t="s">
        <v>195</v>
      </c>
      <c r="N95" s="11" t="s">
        <v>195</v>
      </c>
      <c r="O95" s="11" t="s">
        <v>195</v>
      </c>
      <c r="P95" s="11" t="s">
        <v>195</v>
      </c>
      <c r="AU95" s="13"/>
      <c r="AV95" s="14">
        <v>0</v>
      </c>
    </row>
    <row r="96" spans="1:48" ht="28.5" customHeight="1" x14ac:dyDescent="0.3">
      <c r="A96" s="11" t="s">
        <v>195</v>
      </c>
      <c r="B96" s="11" t="s">
        <v>195</v>
      </c>
      <c r="C96" s="11" t="s">
        <v>195</v>
      </c>
      <c r="D96" s="15">
        <v>0</v>
      </c>
      <c r="E96" s="15">
        <v>0</v>
      </c>
      <c r="F96" s="15">
        <f t="shared" si="17"/>
        <v>0</v>
      </c>
      <c r="G96" s="15">
        <v>0</v>
      </c>
      <c r="H96" s="15">
        <f t="shared" si="18"/>
        <v>0</v>
      </c>
      <c r="I96" s="15">
        <v>0</v>
      </c>
      <c r="J96" s="15">
        <f t="shared" si="19"/>
        <v>0</v>
      </c>
      <c r="K96" s="15">
        <f t="shared" si="15"/>
        <v>0</v>
      </c>
      <c r="L96" s="15">
        <f t="shared" si="16"/>
        <v>0</v>
      </c>
      <c r="M96" s="11" t="s">
        <v>195</v>
      </c>
      <c r="N96" s="11" t="s">
        <v>195</v>
      </c>
      <c r="O96" s="11" t="s">
        <v>195</v>
      </c>
      <c r="P96" s="11" t="s">
        <v>195</v>
      </c>
      <c r="AU96" s="13"/>
      <c r="AV96" s="14">
        <v>0</v>
      </c>
    </row>
    <row r="97" spans="1:48" ht="28.5" customHeight="1" x14ac:dyDescent="0.3">
      <c r="A97" s="11" t="s">
        <v>195</v>
      </c>
      <c r="B97" s="11" t="s">
        <v>195</v>
      </c>
      <c r="C97" s="11" t="s">
        <v>195</v>
      </c>
      <c r="D97" s="15">
        <v>0</v>
      </c>
      <c r="E97" s="15">
        <v>0</v>
      </c>
      <c r="F97" s="15">
        <f t="shared" si="17"/>
        <v>0</v>
      </c>
      <c r="G97" s="15">
        <v>0</v>
      </c>
      <c r="H97" s="15">
        <f t="shared" si="18"/>
        <v>0</v>
      </c>
      <c r="I97" s="15">
        <v>0</v>
      </c>
      <c r="J97" s="15">
        <f t="shared" si="19"/>
        <v>0</v>
      </c>
      <c r="K97" s="15">
        <f t="shared" si="15"/>
        <v>0</v>
      </c>
      <c r="L97" s="15">
        <f t="shared" si="16"/>
        <v>0</v>
      </c>
      <c r="M97" s="11" t="s">
        <v>195</v>
      </c>
      <c r="N97" s="11" t="s">
        <v>195</v>
      </c>
      <c r="O97" s="11" t="s">
        <v>195</v>
      </c>
      <c r="P97" s="11" t="s">
        <v>195</v>
      </c>
      <c r="AU97" s="13"/>
      <c r="AV97" s="14">
        <v>0</v>
      </c>
    </row>
    <row r="98" spans="1:48" ht="28.5" customHeight="1" x14ac:dyDescent="0.3">
      <c r="A98" s="11" t="s">
        <v>195</v>
      </c>
      <c r="B98" s="11" t="s">
        <v>195</v>
      </c>
      <c r="C98" s="11" t="s">
        <v>195</v>
      </c>
      <c r="D98" s="15">
        <v>0</v>
      </c>
      <c r="E98" s="15">
        <v>0</v>
      </c>
      <c r="F98" s="15">
        <f t="shared" si="17"/>
        <v>0</v>
      </c>
      <c r="G98" s="15">
        <v>0</v>
      </c>
      <c r="H98" s="15">
        <f t="shared" si="18"/>
        <v>0</v>
      </c>
      <c r="I98" s="15">
        <v>0</v>
      </c>
      <c r="J98" s="15">
        <f t="shared" si="19"/>
        <v>0</v>
      </c>
      <c r="K98" s="15">
        <f t="shared" si="15"/>
        <v>0</v>
      </c>
      <c r="L98" s="15">
        <f t="shared" si="16"/>
        <v>0</v>
      </c>
      <c r="M98" s="11" t="s">
        <v>195</v>
      </c>
      <c r="N98" s="11" t="s">
        <v>195</v>
      </c>
      <c r="O98" s="11" t="s">
        <v>195</v>
      </c>
      <c r="P98" s="11" t="s">
        <v>195</v>
      </c>
      <c r="AU98" s="13"/>
      <c r="AV98" s="14">
        <v>0</v>
      </c>
    </row>
    <row r="99" spans="1:48" ht="28.5" customHeight="1" x14ac:dyDescent="0.3">
      <c r="A99" s="11" t="s">
        <v>195</v>
      </c>
      <c r="B99" s="11" t="s">
        <v>195</v>
      </c>
      <c r="C99" s="11" t="s">
        <v>195</v>
      </c>
      <c r="D99" s="15">
        <v>0</v>
      </c>
      <c r="E99" s="15">
        <v>0</v>
      </c>
      <c r="F99" s="15">
        <f t="shared" si="17"/>
        <v>0</v>
      </c>
      <c r="G99" s="15">
        <v>0</v>
      </c>
      <c r="H99" s="15">
        <f t="shared" si="18"/>
        <v>0</v>
      </c>
      <c r="I99" s="15">
        <v>0</v>
      </c>
      <c r="J99" s="15">
        <f t="shared" si="19"/>
        <v>0</v>
      </c>
      <c r="K99" s="15">
        <f t="shared" si="15"/>
        <v>0</v>
      </c>
      <c r="L99" s="15">
        <f t="shared" si="16"/>
        <v>0</v>
      </c>
      <c r="M99" s="11" t="s">
        <v>195</v>
      </c>
      <c r="N99" s="11" t="s">
        <v>195</v>
      </c>
      <c r="O99" s="11" t="s">
        <v>195</v>
      </c>
      <c r="P99" s="11" t="s">
        <v>195</v>
      </c>
      <c r="AU99" s="13"/>
      <c r="AV99" s="14">
        <v>0</v>
      </c>
    </row>
    <row r="100" spans="1:48" ht="28.5" customHeight="1" x14ac:dyDescent="0.3">
      <c r="A100" s="11" t="s">
        <v>195</v>
      </c>
      <c r="B100" s="11" t="s">
        <v>195</v>
      </c>
      <c r="C100" s="11" t="s">
        <v>195</v>
      </c>
      <c r="D100" s="15">
        <v>0</v>
      </c>
      <c r="E100" s="15">
        <v>0</v>
      </c>
      <c r="F100" s="15">
        <f t="shared" si="17"/>
        <v>0</v>
      </c>
      <c r="G100" s="15">
        <v>0</v>
      </c>
      <c r="H100" s="15">
        <f t="shared" si="18"/>
        <v>0</v>
      </c>
      <c r="I100" s="15">
        <v>0</v>
      </c>
      <c r="J100" s="15">
        <f t="shared" si="19"/>
        <v>0</v>
      </c>
      <c r="K100" s="15">
        <f t="shared" si="15"/>
        <v>0</v>
      </c>
      <c r="L100" s="15">
        <f t="shared" si="16"/>
        <v>0</v>
      </c>
      <c r="M100" s="11" t="s">
        <v>195</v>
      </c>
      <c r="N100" s="11" t="s">
        <v>195</v>
      </c>
      <c r="O100" s="11" t="s">
        <v>195</v>
      </c>
      <c r="P100" s="11" t="s">
        <v>195</v>
      </c>
      <c r="AU100" s="13"/>
      <c r="AV100" s="14">
        <v>0</v>
      </c>
    </row>
    <row r="101" spans="1:48" ht="28.5" customHeight="1" x14ac:dyDescent="0.3">
      <c r="A101" s="11" t="s">
        <v>195</v>
      </c>
      <c r="B101" s="11" t="s">
        <v>195</v>
      </c>
      <c r="C101" s="11" t="s">
        <v>195</v>
      </c>
      <c r="D101" s="15">
        <v>0</v>
      </c>
      <c r="E101" s="15">
        <v>0</v>
      </c>
      <c r="F101" s="15">
        <f t="shared" si="17"/>
        <v>0</v>
      </c>
      <c r="G101" s="15">
        <v>0</v>
      </c>
      <c r="H101" s="15">
        <f t="shared" si="18"/>
        <v>0</v>
      </c>
      <c r="I101" s="15">
        <v>0</v>
      </c>
      <c r="J101" s="15">
        <f t="shared" si="19"/>
        <v>0</v>
      </c>
      <c r="K101" s="15">
        <f t="shared" si="15"/>
        <v>0</v>
      </c>
      <c r="L101" s="15">
        <f t="shared" si="16"/>
        <v>0</v>
      </c>
      <c r="M101" s="11" t="s">
        <v>195</v>
      </c>
      <c r="N101" s="11" t="s">
        <v>195</v>
      </c>
      <c r="O101" s="11" t="s">
        <v>195</v>
      </c>
      <c r="P101" s="11" t="s">
        <v>195</v>
      </c>
      <c r="AU101" s="13"/>
      <c r="AV101" s="14">
        <v>0</v>
      </c>
    </row>
    <row r="102" spans="1:48" ht="28.5" customHeight="1" x14ac:dyDescent="0.3">
      <c r="A102" s="11" t="s">
        <v>195</v>
      </c>
      <c r="B102" s="11" t="s">
        <v>195</v>
      </c>
      <c r="C102" s="11" t="s">
        <v>195</v>
      </c>
      <c r="D102" s="15">
        <v>0</v>
      </c>
      <c r="E102" s="15">
        <v>0</v>
      </c>
      <c r="F102" s="15">
        <f t="shared" si="17"/>
        <v>0</v>
      </c>
      <c r="G102" s="15">
        <v>0</v>
      </c>
      <c r="H102" s="15">
        <f t="shared" si="18"/>
        <v>0</v>
      </c>
      <c r="I102" s="15">
        <v>0</v>
      </c>
      <c r="J102" s="15">
        <f t="shared" si="19"/>
        <v>0</v>
      </c>
      <c r="K102" s="15">
        <f t="shared" si="15"/>
        <v>0</v>
      </c>
      <c r="L102" s="15">
        <f t="shared" si="16"/>
        <v>0</v>
      </c>
      <c r="M102" s="11" t="s">
        <v>195</v>
      </c>
      <c r="N102" s="11" t="s">
        <v>195</v>
      </c>
      <c r="O102" s="11" t="s">
        <v>195</v>
      </c>
      <c r="P102" s="11" t="s">
        <v>195</v>
      </c>
      <c r="AU102" s="13"/>
      <c r="AV102" s="14">
        <v>0</v>
      </c>
    </row>
    <row r="103" spans="1:48" ht="28.5" customHeight="1" x14ac:dyDescent="0.3">
      <c r="A103" s="11" t="s">
        <v>195</v>
      </c>
      <c r="B103" s="11" t="s">
        <v>195</v>
      </c>
      <c r="C103" s="11" t="s">
        <v>195</v>
      </c>
      <c r="D103" s="15">
        <v>0</v>
      </c>
      <c r="E103" s="15">
        <v>0</v>
      </c>
      <c r="F103" s="15">
        <f t="shared" si="17"/>
        <v>0</v>
      </c>
      <c r="G103" s="15">
        <v>0</v>
      </c>
      <c r="H103" s="15">
        <f t="shared" si="18"/>
        <v>0</v>
      </c>
      <c r="I103" s="15">
        <v>0</v>
      </c>
      <c r="J103" s="15">
        <f t="shared" si="19"/>
        <v>0</v>
      </c>
      <c r="K103" s="15">
        <f t="shared" si="15"/>
        <v>0</v>
      </c>
      <c r="L103" s="15">
        <f t="shared" si="16"/>
        <v>0</v>
      </c>
      <c r="M103" s="11" t="s">
        <v>195</v>
      </c>
      <c r="N103" s="11" t="s">
        <v>195</v>
      </c>
      <c r="O103" s="11" t="s">
        <v>195</v>
      </c>
      <c r="P103" s="11" t="s">
        <v>195</v>
      </c>
      <c r="AU103" s="13"/>
      <c r="AV103" s="14">
        <v>0</v>
      </c>
    </row>
    <row r="104" spans="1:48" ht="28.5" customHeight="1" x14ac:dyDescent="0.3">
      <c r="A104" s="11" t="s">
        <v>195</v>
      </c>
      <c r="B104" s="11" t="s">
        <v>195</v>
      </c>
      <c r="C104" s="11" t="s">
        <v>195</v>
      </c>
      <c r="D104" s="15">
        <v>0</v>
      </c>
      <c r="E104" s="15">
        <v>0</v>
      </c>
      <c r="F104" s="15">
        <f t="shared" si="17"/>
        <v>0</v>
      </c>
      <c r="G104" s="15">
        <v>0</v>
      </c>
      <c r="H104" s="15">
        <f t="shared" si="18"/>
        <v>0</v>
      </c>
      <c r="I104" s="15">
        <v>0</v>
      </c>
      <c r="J104" s="15">
        <f t="shared" si="19"/>
        <v>0</v>
      </c>
      <c r="K104" s="15">
        <f t="shared" si="15"/>
        <v>0</v>
      </c>
      <c r="L104" s="15">
        <f t="shared" si="16"/>
        <v>0</v>
      </c>
      <c r="M104" s="11" t="s">
        <v>195</v>
      </c>
      <c r="N104" s="11" t="s">
        <v>195</v>
      </c>
      <c r="O104" s="11" t="s">
        <v>195</v>
      </c>
      <c r="P104" s="11" t="s">
        <v>195</v>
      </c>
      <c r="AU104" s="13"/>
      <c r="AV104" s="14">
        <v>0</v>
      </c>
    </row>
    <row r="105" spans="1:48" ht="28.5" customHeight="1" x14ac:dyDescent="0.3">
      <c r="A105" s="11" t="s">
        <v>195</v>
      </c>
      <c r="B105" s="11" t="s">
        <v>195</v>
      </c>
      <c r="C105" s="11" t="s">
        <v>195</v>
      </c>
      <c r="D105" s="15">
        <v>0</v>
      </c>
      <c r="E105" s="15">
        <v>0</v>
      </c>
      <c r="F105" s="15">
        <f t="shared" si="17"/>
        <v>0</v>
      </c>
      <c r="G105" s="15">
        <v>0</v>
      </c>
      <c r="H105" s="15">
        <f t="shared" si="18"/>
        <v>0</v>
      </c>
      <c r="I105" s="15">
        <v>0</v>
      </c>
      <c r="J105" s="15">
        <f t="shared" si="19"/>
        <v>0</v>
      </c>
      <c r="K105" s="15">
        <f t="shared" si="15"/>
        <v>0</v>
      </c>
      <c r="L105" s="15">
        <f t="shared" si="16"/>
        <v>0</v>
      </c>
      <c r="M105" s="11" t="s">
        <v>195</v>
      </c>
      <c r="N105" s="11" t="s">
        <v>195</v>
      </c>
      <c r="O105" s="11" t="s">
        <v>195</v>
      </c>
      <c r="P105" s="11" t="s">
        <v>195</v>
      </c>
      <c r="AU105" s="13"/>
      <c r="AV105" s="14">
        <v>0</v>
      </c>
    </row>
    <row r="106" spans="1:48" ht="28.5" customHeight="1" x14ac:dyDescent="0.3">
      <c r="A106" s="11" t="s">
        <v>195</v>
      </c>
      <c r="B106" s="11" t="s">
        <v>195</v>
      </c>
      <c r="C106" s="11" t="s">
        <v>195</v>
      </c>
      <c r="D106" s="15">
        <v>0</v>
      </c>
      <c r="E106" s="15">
        <v>0</v>
      </c>
      <c r="F106" s="15">
        <f t="shared" si="17"/>
        <v>0</v>
      </c>
      <c r="G106" s="15">
        <v>0</v>
      </c>
      <c r="H106" s="15">
        <f t="shared" si="18"/>
        <v>0</v>
      </c>
      <c r="I106" s="15">
        <v>0</v>
      </c>
      <c r="J106" s="15">
        <f t="shared" si="19"/>
        <v>0</v>
      </c>
      <c r="K106" s="15">
        <f t="shared" si="15"/>
        <v>0</v>
      </c>
      <c r="L106" s="15">
        <f t="shared" si="16"/>
        <v>0</v>
      </c>
      <c r="M106" s="11" t="s">
        <v>195</v>
      </c>
      <c r="N106" s="11" t="s">
        <v>195</v>
      </c>
      <c r="O106" s="11" t="s">
        <v>195</v>
      </c>
      <c r="P106" s="11" t="s">
        <v>195</v>
      </c>
      <c r="AU106" s="13"/>
      <c r="AV106" s="14">
        <v>0</v>
      </c>
    </row>
    <row r="107" spans="1:48" ht="28.5" customHeight="1" x14ac:dyDescent="0.3">
      <c r="A107" s="11" t="s">
        <v>195</v>
      </c>
      <c r="B107" s="11" t="s">
        <v>195</v>
      </c>
      <c r="C107" s="11" t="s">
        <v>195</v>
      </c>
      <c r="D107" s="15">
        <v>0</v>
      </c>
      <c r="E107" s="15">
        <v>0</v>
      </c>
      <c r="F107" s="15">
        <f t="shared" si="17"/>
        <v>0</v>
      </c>
      <c r="G107" s="15">
        <v>0</v>
      </c>
      <c r="H107" s="15">
        <f t="shared" si="18"/>
        <v>0</v>
      </c>
      <c r="I107" s="15">
        <v>0</v>
      </c>
      <c r="J107" s="15">
        <f t="shared" si="19"/>
        <v>0</v>
      </c>
      <c r="K107" s="15">
        <f t="shared" si="15"/>
        <v>0</v>
      </c>
      <c r="L107" s="15">
        <f t="shared" si="16"/>
        <v>0</v>
      </c>
      <c r="M107" s="11" t="s">
        <v>195</v>
      </c>
      <c r="N107" s="11" t="s">
        <v>195</v>
      </c>
      <c r="O107" s="11" t="s">
        <v>195</v>
      </c>
      <c r="P107" s="11" t="s">
        <v>195</v>
      </c>
      <c r="AU107" s="13"/>
      <c r="AV107" s="14">
        <v>0</v>
      </c>
    </row>
    <row r="108" spans="1:48" ht="28.5" customHeight="1" x14ac:dyDescent="0.3">
      <c r="A108" s="11" t="s">
        <v>119</v>
      </c>
      <c r="B108" s="11" t="s">
        <v>195</v>
      </c>
      <c r="C108" s="11" t="s">
        <v>195</v>
      </c>
      <c r="D108" s="11" t="s">
        <v>195</v>
      </c>
      <c r="E108" s="15">
        <v>0</v>
      </c>
      <c r="F108" s="15">
        <f>ROUNDUP(SUMIF(Q84:Q107, Q83,F84:F107),0)</f>
        <v>0</v>
      </c>
      <c r="G108" s="15">
        <v>0</v>
      </c>
      <c r="H108" s="15">
        <f>ROUNDUP(SUMIF(Q84:Q107, Q83,H84:H107),0)</f>
        <v>0</v>
      </c>
      <c r="I108" s="15">
        <v>0</v>
      </c>
      <c r="J108" s="15">
        <f>ROUNDUP(SUMIF(Q84:Q107, Q83,J84:J107),0)</f>
        <v>0</v>
      </c>
      <c r="K108" s="11" t="s">
        <v>195</v>
      </c>
      <c r="L108" s="15">
        <f>F108+H108+J108</f>
        <v>0</v>
      </c>
      <c r="M108" s="11"/>
    </row>
    <row r="109" spans="1:48" ht="28.5" customHeight="1" x14ac:dyDescent="0.3">
      <c r="A109" s="11" t="s">
        <v>199</v>
      </c>
      <c r="B109" s="11"/>
      <c r="C109" s="11"/>
      <c r="D109" s="11" t="s">
        <v>195</v>
      </c>
      <c r="E109" s="11" t="s">
        <v>195</v>
      </c>
      <c r="F109" s="11" t="s">
        <v>195</v>
      </c>
      <c r="G109" s="11" t="s">
        <v>195</v>
      </c>
      <c r="H109" s="11" t="s">
        <v>195</v>
      </c>
      <c r="I109" s="11" t="s">
        <v>195</v>
      </c>
      <c r="J109" s="11" t="s">
        <v>195</v>
      </c>
      <c r="K109" s="11" t="s">
        <v>195</v>
      </c>
      <c r="L109" s="11" t="s">
        <v>195</v>
      </c>
      <c r="M109" s="11" t="s">
        <v>195</v>
      </c>
      <c r="N109" s="12" t="s">
        <v>195</v>
      </c>
      <c r="Q109" s="13" t="s">
        <v>211</v>
      </c>
      <c r="R109" s="14">
        <v>100005</v>
      </c>
      <c r="S109" s="14">
        <v>0</v>
      </c>
      <c r="AH109" s="13"/>
    </row>
    <row r="110" spans="1:48" ht="28.5" customHeight="1" x14ac:dyDescent="0.3">
      <c r="A110" s="11" t="s">
        <v>153</v>
      </c>
      <c r="B110" s="11" t="s">
        <v>60</v>
      </c>
      <c r="C110" s="11" t="s">
        <v>34</v>
      </c>
      <c r="D110" s="15">
        <v>135</v>
      </c>
      <c r="E110" s="15"/>
      <c r="F110" s="15"/>
      <c r="G110" s="15"/>
      <c r="H110" s="15"/>
      <c r="I110" s="15"/>
      <c r="J110" s="15"/>
      <c r="K110" s="15">
        <f t="shared" ref="K110:K133" si="20">TRUNC(E110+G110+I110,-1)</f>
        <v>0</v>
      </c>
      <c r="L110" s="15">
        <f t="shared" ref="L110:L133" si="21">ROUNDUP(F110+H110+J110,0)</f>
        <v>0</v>
      </c>
      <c r="M110" s="11" t="s">
        <v>195</v>
      </c>
      <c r="N110" s="16" t="str">
        <f>HYPERLINK("#일위대가목록!A20", "ANO000131020")</f>
        <v>ANO000131020</v>
      </c>
      <c r="O110" s="13" t="s">
        <v>195</v>
      </c>
      <c r="P110" s="13" t="s">
        <v>195</v>
      </c>
      <c r="Q110" s="13" t="s">
        <v>211</v>
      </c>
      <c r="R110" s="14">
        <v>100005</v>
      </c>
      <c r="S110" s="14">
        <v>10</v>
      </c>
      <c r="T110" s="13" t="s">
        <v>200</v>
      </c>
      <c r="U110" s="13" t="s">
        <v>163</v>
      </c>
      <c r="V110" s="13" t="s">
        <v>163</v>
      </c>
      <c r="W110" s="13" t="s">
        <v>195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6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3" t="s">
        <v>195</v>
      </c>
      <c r="AV110" s="14">
        <v>100</v>
      </c>
    </row>
    <row r="111" spans="1:48" ht="28.5" customHeight="1" x14ac:dyDescent="0.3">
      <c r="A111" s="11" t="s">
        <v>195</v>
      </c>
      <c r="B111" s="11" t="s">
        <v>195</v>
      </c>
      <c r="C111" s="11" t="s">
        <v>195</v>
      </c>
      <c r="D111" s="15">
        <v>0</v>
      </c>
      <c r="E111" s="15">
        <v>0</v>
      </c>
      <c r="F111" s="15">
        <f t="shared" ref="F111:F133" si="22">ROUNDUP(D111*E111,0)</f>
        <v>0</v>
      </c>
      <c r="G111" s="15">
        <v>0</v>
      </c>
      <c r="H111" s="15">
        <f t="shared" ref="H111:H133" si="23">ROUNDUP(D111*G111,0)</f>
        <v>0</v>
      </c>
      <c r="I111" s="15">
        <v>0</v>
      </c>
      <c r="J111" s="15">
        <f t="shared" ref="J111:J133" si="24">ROUNDUP(D111*I111,0)</f>
        <v>0</v>
      </c>
      <c r="K111" s="15">
        <f t="shared" si="20"/>
        <v>0</v>
      </c>
      <c r="L111" s="15">
        <f t="shared" si="21"/>
        <v>0</v>
      </c>
      <c r="M111" s="11" t="s">
        <v>195</v>
      </c>
      <c r="N111" s="11" t="s">
        <v>195</v>
      </c>
      <c r="O111" s="11" t="s">
        <v>195</v>
      </c>
      <c r="P111" s="11" t="s">
        <v>195</v>
      </c>
      <c r="AU111" s="13"/>
      <c r="AV111" s="14">
        <v>0</v>
      </c>
    </row>
    <row r="112" spans="1:48" ht="28.5" customHeight="1" x14ac:dyDescent="0.3">
      <c r="A112" s="11" t="s">
        <v>195</v>
      </c>
      <c r="B112" s="11" t="s">
        <v>195</v>
      </c>
      <c r="C112" s="11" t="s">
        <v>195</v>
      </c>
      <c r="D112" s="15">
        <v>0</v>
      </c>
      <c r="E112" s="15">
        <v>0</v>
      </c>
      <c r="F112" s="15">
        <f t="shared" si="22"/>
        <v>0</v>
      </c>
      <c r="G112" s="15">
        <v>0</v>
      </c>
      <c r="H112" s="15">
        <f t="shared" si="23"/>
        <v>0</v>
      </c>
      <c r="I112" s="15">
        <v>0</v>
      </c>
      <c r="J112" s="15">
        <f t="shared" si="24"/>
        <v>0</v>
      </c>
      <c r="K112" s="15">
        <f t="shared" si="20"/>
        <v>0</v>
      </c>
      <c r="L112" s="15">
        <f t="shared" si="21"/>
        <v>0</v>
      </c>
      <c r="M112" s="11" t="s">
        <v>195</v>
      </c>
      <c r="N112" s="11" t="s">
        <v>195</v>
      </c>
      <c r="O112" s="11" t="s">
        <v>195</v>
      </c>
      <c r="P112" s="11" t="s">
        <v>195</v>
      </c>
      <c r="AU112" s="13"/>
      <c r="AV112" s="14">
        <v>0</v>
      </c>
    </row>
    <row r="113" spans="1:48" ht="28.5" customHeight="1" x14ac:dyDescent="0.3">
      <c r="A113" s="11" t="s">
        <v>195</v>
      </c>
      <c r="B113" s="11" t="s">
        <v>195</v>
      </c>
      <c r="C113" s="11" t="s">
        <v>195</v>
      </c>
      <c r="D113" s="15">
        <v>0</v>
      </c>
      <c r="E113" s="15">
        <v>0</v>
      </c>
      <c r="F113" s="15">
        <f t="shared" si="22"/>
        <v>0</v>
      </c>
      <c r="G113" s="15">
        <v>0</v>
      </c>
      <c r="H113" s="15">
        <f t="shared" si="23"/>
        <v>0</v>
      </c>
      <c r="I113" s="15">
        <v>0</v>
      </c>
      <c r="J113" s="15">
        <f t="shared" si="24"/>
        <v>0</v>
      </c>
      <c r="K113" s="15">
        <f t="shared" si="20"/>
        <v>0</v>
      </c>
      <c r="L113" s="15">
        <f t="shared" si="21"/>
        <v>0</v>
      </c>
      <c r="M113" s="11" t="s">
        <v>195</v>
      </c>
      <c r="N113" s="11" t="s">
        <v>195</v>
      </c>
      <c r="O113" s="11" t="s">
        <v>195</v>
      </c>
      <c r="P113" s="11" t="s">
        <v>195</v>
      </c>
      <c r="AU113" s="13"/>
      <c r="AV113" s="14">
        <v>0</v>
      </c>
    </row>
    <row r="114" spans="1:48" ht="28.5" customHeight="1" x14ac:dyDescent="0.3">
      <c r="A114" s="11" t="s">
        <v>195</v>
      </c>
      <c r="B114" s="11" t="s">
        <v>195</v>
      </c>
      <c r="C114" s="11" t="s">
        <v>195</v>
      </c>
      <c r="D114" s="15">
        <v>0</v>
      </c>
      <c r="E114" s="15">
        <v>0</v>
      </c>
      <c r="F114" s="15">
        <f t="shared" si="22"/>
        <v>0</v>
      </c>
      <c r="G114" s="15">
        <v>0</v>
      </c>
      <c r="H114" s="15">
        <f t="shared" si="23"/>
        <v>0</v>
      </c>
      <c r="I114" s="15">
        <v>0</v>
      </c>
      <c r="J114" s="15">
        <f t="shared" si="24"/>
        <v>0</v>
      </c>
      <c r="K114" s="15">
        <f t="shared" si="20"/>
        <v>0</v>
      </c>
      <c r="L114" s="15">
        <f t="shared" si="21"/>
        <v>0</v>
      </c>
      <c r="M114" s="11" t="s">
        <v>195</v>
      </c>
      <c r="N114" s="11" t="s">
        <v>195</v>
      </c>
      <c r="O114" s="11" t="s">
        <v>195</v>
      </c>
      <c r="P114" s="11" t="s">
        <v>195</v>
      </c>
      <c r="AU114" s="13"/>
      <c r="AV114" s="14">
        <v>0</v>
      </c>
    </row>
    <row r="115" spans="1:48" ht="28.5" customHeight="1" x14ac:dyDescent="0.3">
      <c r="A115" s="11" t="s">
        <v>195</v>
      </c>
      <c r="B115" s="11" t="s">
        <v>195</v>
      </c>
      <c r="C115" s="11" t="s">
        <v>195</v>
      </c>
      <c r="D115" s="15">
        <v>0</v>
      </c>
      <c r="E115" s="15">
        <v>0</v>
      </c>
      <c r="F115" s="15">
        <f t="shared" si="22"/>
        <v>0</v>
      </c>
      <c r="G115" s="15">
        <v>0</v>
      </c>
      <c r="H115" s="15">
        <f t="shared" si="23"/>
        <v>0</v>
      </c>
      <c r="I115" s="15">
        <v>0</v>
      </c>
      <c r="J115" s="15">
        <f t="shared" si="24"/>
        <v>0</v>
      </c>
      <c r="K115" s="15">
        <f t="shared" si="20"/>
        <v>0</v>
      </c>
      <c r="L115" s="15">
        <f t="shared" si="21"/>
        <v>0</v>
      </c>
      <c r="M115" s="11" t="s">
        <v>195</v>
      </c>
      <c r="N115" s="11" t="s">
        <v>195</v>
      </c>
      <c r="O115" s="11" t="s">
        <v>195</v>
      </c>
      <c r="P115" s="11" t="s">
        <v>195</v>
      </c>
      <c r="AU115" s="13"/>
      <c r="AV115" s="14">
        <v>0</v>
      </c>
    </row>
    <row r="116" spans="1:48" ht="28.5" customHeight="1" x14ac:dyDescent="0.3">
      <c r="A116" s="11" t="s">
        <v>195</v>
      </c>
      <c r="B116" s="11" t="s">
        <v>195</v>
      </c>
      <c r="C116" s="11" t="s">
        <v>195</v>
      </c>
      <c r="D116" s="15">
        <v>0</v>
      </c>
      <c r="E116" s="15">
        <v>0</v>
      </c>
      <c r="F116" s="15">
        <f t="shared" si="22"/>
        <v>0</v>
      </c>
      <c r="G116" s="15">
        <v>0</v>
      </c>
      <c r="H116" s="15">
        <f t="shared" si="23"/>
        <v>0</v>
      </c>
      <c r="I116" s="15">
        <v>0</v>
      </c>
      <c r="J116" s="15">
        <f t="shared" si="24"/>
        <v>0</v>
      </c>
      <c r="K116" s="15">
        <f t="shared" si="20"/>
        <v>0</v>
      </c>
      <c r="L116" s="15">
        <f t="shared" si="21"/>
        <v>0</v>
      </c>
      <c r="M116" s="11" t="s">
        <v>195</v>
      </c>
      <c r="N116" s="11" t="s">
        <v>195</v>
      </c>
      <c r="O116" s="11" t="s">
        <v>195</v>
      </c>
      <c r="P116" s="11" t="s">
        <v>195</v>
      </c>
      <c r="AU116" s="13"/>
      <c r="AV116" s="14">
        <v>0</v>
      </c>
    </row>
    <row r="117" spans="1:48" ht="28.5" customHeight="1" x14ac:dyDescent="0.3">
      <c r="A117" s="11" t="s">
        <v>195</v>
      </c>
      <c r="B117" s="11" t="s">
        <v>195</v>
      </c>
      <c r="C117" s="11" t="s">
        <v>195</v>
      </c>
      <c r="D117" s="15">
        <v>0</v>
      </c>
      <c r="E117" s="15">
        <v>0</v>
      </c>
      <c r="F117" s="15">
        <f t="shared" si="22"/>
        <v>0</v>
      </c>
      <c r="G117" s="15">
        <v>0</v>
      </c>
      <c r="H117" s="15">
        <f t="shared" si="23"/>
        <v>0</v>
      </c>
      <c r="I117" s="15">
        <v>0</v>
      </c>
      <c r="J117" s="15">
        <f t="shared" si="24"/>
        <v>0</v>
      </c>
      <c r="K117" s="15">
        <f t="shared" si="20"/>
        <v>0</v>
      </c>
      <c r="L117" s="15">
        <f t="shared" si="21"/>
        <v>0</v>
      </c>
      <c r="M117" s="11" t="s">
        <v>195</v>
      </c>
      <c r="N117" s="11" t="s">
        <v>195</v>
      </c>
      <c r="O117" s="11" t="s">
        <v>195</v>
      </c>
      <c r="P117" s="11" t="s">
        <v>195</v>
      </c>
      <c r="AU117" s="13"/>
      <c r="AV117" s="14">
        <v>0</v>
      </c>
    </row>
    <row r="118" spans="1:48" ht="28.5" customHeight="1" x14ac:dyDescent="0.3">
      <c r="A118" s="11" t="s">
        <v>195</v>
      </c>
      <c r="B118" s="11" t="s">
        <v>195</v>
      </c>
      <c r="C118" s="11" t="s">
        <v>195</v>
      </c>
      <c r="D118" s="15">
        <v>0</v>
      </c>
      <c r="E118" s="15">
        <v>0</v>
      </c>
      <c r="F118" s="15">
        <f t="shared" si="22"/>
        <v>0</v>
      </c>
      <c r="G118" s="15">
        <v>0</v>
      </c>
      <c r="H118" s="15">
        <f t="shared" si="23"/>
        <v>0</v>
      </c>
      <c r="I118" s="15">
        <v>0</v>
      </c>
      <c r="J118" s="15">
        <f t="shared" si="24"/>
        <v>0</v>
      </c>
      <c r="K118" s="15">
        <f t="shared" si="20"/>
        <v>0</v>
      </c>
      <c r="L118" s="15">
        <f t="shared" si="21"/>
        <v>0</v>
      </c>
      <c r="M118" s="11" t="s">
        <v>195</v>
      </c>
      <c r="N118" s="11" t="s">
        <v>195</v>
      </c>
      <c r="O118" s="11" t="s">
        <v>195</v>
      </c>
      <c r="P118" s="11" t="s">
        <v>195</v>
      </c>
      <c r="AU118" s="13"/>
      <c r="AV118" s="14">
        <v>0</v>
      </c>
    </row>
    <row r="119" spans="1:48" ht="28.5" customHeight="1" x14ac:dyDescent="0.3">
      <c r="A119" s="11" t="s">
        <v>195</v>
      </c>
      <c r="B119" s="11" t="s">
        <v>195</v>
      </c>
      <c r="C119" s="11" t="s">
        <v>195</v>
      </c>
      <c r="D119" s="15">
        <v>0</v>
      </c>
      <c r="E119" s="15">
        <v>0</v>
      </c>
      <c r="F119" s="15">
        <f t="shared" si="22"/>
        <v>0</v>
      </c>
      <c r="G119" s="15">
        <v>0</v>
      </c>
      <c r="H119" s="15">
        <f t="shared" si="23"/>
        <v>0</v>
      </c>
      <c r="I119" s="15">
        <v>0</v>
      </c>
      <c r="J119" s="15">
        <f t="shared" si="24"/>
        <v>0</v>
      </c>
      <c r="K119" s="15">
        <f t="shared" si="20"/>
        <v>0</v>
      </c>
      <c r="L119" s="15">
        <f t="shared" si="21"/>
        <v>0</v>
      </c>
      <c r="M119" s="11" t="s">
        <v>195</v>
      </c>
      <c r="N119" s="11" t="s">
        <v>195</v>
      </c>
      <c r="O119" s="11" t="s">
        <v>195</v>
      </c>
      <c r="P119" s="11" t="s">
        <v>195</v>
      </c>
      <c r="AU119" s="13"/>
      <c r="AV119" s="14">
        <v>0</v>
      </c>
    </row>
    <row r="120" spans="1:48" ht="28.5" customHeight="1" x14ac:dyDescent="0.3">
      <c r="A120" s="11" t="s">
        <v>195</v>
      </c>
      <c r="B120" s="11" t="s">
        <v>195</v>
      </c>
      <c r="C120" s="11" t="s">
        <v>195</v>
      </c>
      <c r="D120" s="15">
        <v>0</v>
      </c>
      <c r="E120" s="15">
        <v>0</v>
      </c>
      <c r="F120" s="15">
        <f t="shared" si="22"/>
        <v>0</v>
      </c>
      <c r="G120" s="15">
        <v>0</v>
      </c>
      <c r="H120" s="15">
        <f t="shared" si="23"/>
        <v>0</v>
      </c>
      <c r="I120" s="15">
        <v>0</v>
      </c>
      <c r="J120" s="15">
        <f t="shared" si="24"/>
        <v>0</v>
      </c>
      <c r="K120" s="15">
        <f t="shared" si="20"/>
        <v>0</v>
      </c>
      <c r="L120" s="15">
        <f t="shared" si="21"/>
        <v>0</v>
      </c>
      <c r="M120" s="11" t="s">
        <v>195</v>
      </c>
      <c r="N120" s="11" t="s">
        <v>195</v>
      </c>
      <c r="O120" s="11" t="s">
        <v>195</v>
      </c>
      <c r="P120" s="11" t="s">
        <v>195</v>
      </c>
      <c r="AU120" s="13"/>
      <c r="AV120" s="14">
        <v>0</v>
      </c>
    </row>
    <row r="121" spans="1:48" ht="28.5" customHeight="1" x14ac:dyDescent="0.3">
      <c r="A121" s="11" t="s">
        <v>195</v>
      </c>
      <c r="B121" s="11" t="s">
        <v>195</v>
      </c>
      <c r="C121" s="11" t="s">
        <v>195</v>
      </c>
      <c r="D121" s="15">
        <v>0</v>
      </c>
      <c r="E121" s="15">
        <v>0</v>
      </c>
      <c r="F121" s="15">
        <f t="shared" si="22"/>
        <v>0</v>
      </c>
      <c r="G121" s="15">
        <v>0</v>
      </c>
      <c r="H121" s="15">
        <f t="shared" si="23"/>
        <v>0</v>
      </c>
      <c r="I121" s="15">
        <v>0</v>
      </c>
      <c r="J121" s="15">
        <f t="shared" si="24"/>
        <v>0</v>
      </c>
      <c r="K121" s="15">
        <f t="shared" si="20"/>
        <v>0</v>
      </c>
      <c r="L121" s="15">
        <f t="shared" si="21"/>
        <v>0</v>
      </c>
      <c r="M121" s="11" t="s">
        <v>195</v>
      </c>
      <c r="N121" s="11" t="s">
        <v>195</v>
      </c>
      <c r="O121" s="11" t="s">
        <v>195</v>
      </c>
      <c r="P121" s="11" t="s">
        <v>195</v>
      </c>
      <c r="AU121" s="13"/>
      <c r="AV121" s="14">
        <v>0</v>
      </c>
    </row>
    <row r="122" spans="1:48" ht="28.5" customHeight="1" x14ac:dyDescent="0.3">
      <c r="A122" s="11" t="s">
        <v>195</v>
      </c>
      <c r="B122" s="11" t="s">
        <v>195</v>
      </c>
      <c r="C122" s="11" t="s">
        <v>195</v>
      </c>
      <c r="D122" s="15">
        <v>0</v>
      </c>
      <c r="E122" s="15">
        <v>0</v>
      </c>
      <c r="F122" s="15">
        <f t="shared" si="22"/>
        <v>0</v>
      </c>
      <c r="G122" s="15">
        <v>0</v>
      </c>
      <c r="H122" s="15">
        <f t="shared" si="23"/>
        <v>0</v>
      </c>
      <c r="I122" s="15">
        <v>0</v>
      </c>
      <c r="J122" s="15">
        <f t="shared" si="24"/>
        <v>0</v>
      </c>
      <c r="K122" s="15">
        <f t="shared" si="20"/>
        <v>0</v>
      </c>
      <c r="L122" s="15">
        <f t="shared" si="21"/>
        <v>0</v>
      </c>
      <c r="M122" s="11" t="s">
        <v>195</v>
      </c>
      <c r="N122" s="11" t="s">
        <v>195</v>
      </c>
      <c r="O122" s="11" t="s">
        <v>195</v>
      </c>
      <c r="P122" s="11" t="s">
        <v>195</v>
      </c>
      <c r="AU122" s="13"/>
      <c r="AV122" s="14">
        <v>0</v>
      </c>
    </row>
    <row r="123" spans="1:48" ht="28.5" customHeight="1" x14ac:dyDescent="0.3">
      <c r="A123" s="11" t="s">
        <v>195</v>
      </c>
      <c r="B123" s="11" t="s">
        <v>195</v>
      </c>
      <c r="C123" s="11" t="s">
        <v>195</v>
      </c>
      <c r="D123" s="15">
        <v>0</v>
      </c>
      <c r="E123" s="15">
        <v>0</v>
      </c>
      <c r="F123" s="15">
        <f t="shared" si="22"/>
        <v>0</v>
      </c>
      <c r="G123" s="15">
        <v>0</v>
      </c>
      <c r="H123" s="15">
        <f t="shared" si="23"/>
        <v>0</v>
      </c>
      <c r="I123" s="15">
        <v>0</v>
      </c>
      <c r="J123" s="15">
        <f t="shared" si="24"/>
        <v>0</v>
      </c>
      <c r="K123" s="15">
        <f t="shared" si="20"/>
        <v>0</v>
      </c>
      <c r="L123" s="15">
        <f t="shared" si="21"/>
        <v>0</v>
      </c>
      <c r="M123" s="11" t="s">
        <v>195</v>
      </c>
      <c r="N123" s="11" t="s">
        <v>195</v>
      </c>
      <c r="O123" s="11" t="s">
        <v>195</v>
      </c>
      <c r="P123" s="11" t="s">
        <v>195</v>
      </c>
      <c r="AU123" s="13"/>
      <c r="AV123" s="14">
        <v>0</v>
      </c>
    </row>
    <row r="124" spans="1:48" ht="28.5" customHeight="1" x14ac:dyDescent="0.3">
      <c r="A124" s="11" t="s">
        <v>195</v>
      </c>
      <c r="B124" s="11" t="s">
        <v>195</v>
      </c>
      <c r="C124" s="11" t="s">
        <v>195</v>
      </c>
      <c r="D124" s="15">
        <v>0</v>
      </c>
      <c r="E124" s="15">
        <v>0</v>
      </c>
      <c r="F124" s="15">
        <f t="shared" si="22"/>
        <v>0</v>
      </c>
      <c r="G124" s="15">
        <v>0</v>
      </c>
      <c r="H124" s="15">
        <f t="shared" si="23"/>
        <v>0</v>
      </c>
      <c r="I124" s="15">
        <v>0</v>
      </c>
      <c r="J124" s="15">
        <f t="shared" si="24"/>
        <v>0</v>
      </c>
      <c r="K124" s="15">
        <f t="shared" si="20"/>
        <v>0</v>
      </c>
      <c r="L124" s="15">
        <f t="shared" si="21"/>
        <v>0</v>
      </c>
      <c r="M124" s="11" t="s">
        <v>195</v>
      </c>
      <c r="N124" s="11" t="s">
        <v>195</v>
      </c>
      <c r="O124" s="11" t="s">
        <v>195</v>
      </c>
      <c r="P124" s="11" t="s">
        <v>195</v>
      </c>
      <c r="AU124" s="13"/>
      <c r="AV124" s="14">
        <v>0</v>
      </c>
    </row>
    <row r="125" spans="1:48" ht="28.5" customHeight="1" x14ac:dyDescent="0.3">
      <c r="A125" s="11" t="s">
        <v>195</v>
      </c>
      <c r="B125" s="11" t="s">
        <v>195</v>
      </c>
      <c r="C125" s="11" t="s">
        <v>195</v>
      </c>
      <c r="D125" s="15">
        <v>0</v>
      </c>
      <c r="E125" s="15">
        <v>0</v>
      </c>
      <c r="F125" s="15">
        <f t="shared" si="22"/>
        <v>0</v>
      </c>
      <c r="G125" s="15">
        <v>0</v>
      </c>
      <c r="H125" s="15">
        <f t="shared" si="23"/>
        <v>0</v>
      </c>
      <c r="I125" s="15">
        <v>0</v>
      </c>
      <c r="J125" s="15">
        <f t="shared" si="24"/>
        <v>0</v>
      </c>
      <c r="K125" s="15">
        <f t="shared" si="20"/>
        <v>0</v>
      </c>
      <c r="L125" s="15">
        <f t="shared" si="21"/>
        <v>0</v>
      </c>
      <c r="M125" s="11" t="s">
        <v>195</v>
      </c>
      <c r="N125" s="11" t="s">
        <v>195</v>
      </c>
      <c r="O125" s="11" t="s">
        <v>195</v>
      </c>
      <c r="P125" s="11" t="s">
        <v>195</v>
      </c>
      <c r="AU125" s="13"/>
      <c r="AV125" s="14">
        <v>0</v>
      </c>
    </row>
    <row r="126" spans="1:48" ht="28.5" customHeight="1" x14ac:dyDescent="0.3">
      <c r="A126" s="11" t="s">
        <v>195</v>
      </c>
      <c r="B126" s="11" t="s">
        <v>195</v>
      </c>
      <c r="C126" s="11" t="s">
        <v>195</v>
      </c>
      <c r="D126" s="15">
        <v>0</v>
      </c>
      <c r="E126" s="15">
        <v>0</v>
      </c>
      <c r="F126" s="15">
        <f t="shared" si="22"/>
        <v>0</v>
      </c>
      <c r="G126" s="15">
        <v>0</v>
      </c>
      <c r="H126" s="15">
        <f t="shared" si="23"/>
        <v>0</v>
      </c>
      <c r="I126" s="15">
        <v>0</v>
      </c>
      <c r="J126" s="15">
        <f t="shared" si="24"/>
        <v>0</v>
      </c>
      <c r="K126" s="15">
        <f t="shared" si="20"/>
        <v>0</v>
      </c>
      <c r="L126" s="15">
        <f t="shared" si="21"/>
        <v>0</v>
      </c>
      <c r="M126" s="11" t="s">
        <v>195</v>
      </c>
      <c r="N126" s="11" t="s">
        <v>195</v>
      </c>
      <c r="O126" s="11" t="s">
        <v>195</v>
      </c>
      <c r="P126" s="11" t="s">
        <v>195</v>
      </c>
      <c r="AU126" s="13"/>
      <c r="AV126" s="14">
        <v>0</v>
      </c>
    </row>
    <row r="127" spans="1:48" ht="28.5" customHeight="1" x14ac:dyDescent="0.3">
      <c r="A127" s="11" t="s">
        <v>195</v>
      </c>
      <c r="B127" s="11" t="s">
        <v>195</v>
      </c>
      <c r="C127" s="11" t="s">
        <v>195</v>
      </c>
      <c r="D127" s="15">
        <v>0</v>
      </c>
      <c r="E127" s="15">
        <v>0</v>
      </c>
      <c r="F127" s="15">
        <f t="shared" si="22"/>
        <v>0</v>
      </c>
      <c r="G127" s="15">
        <v>0</v>
      </c>
      <c r="H127" s="15">
        <f t="shared" si="23"/>
        <v>0</v>
      </c>
      <c r="I127" s="15">
        <v>0</v>
      </c>
      <c r="J127" s="15">
        <f t="shared" si="24"/>
        <v>0</v>
      </c>
      <c r="K127" s="15">
        <f t="shared" si="20"/>
        <v>0</v>
      </c>
      <c r="L127" s="15">
        <f t="shared" si="21"/>
        <v>0</v>
      </c>
      <c r="M127" s="11" t="s">
        <v>195</v>
      </c>
      <c r="N127" s="11" t="s">
        <v>195</v>
      </c>
      <c r="O127" s="11" t="s">
        <v>195</v>
      </c>
      <c r="P127" s="11" t="s">
        <v>195</v>
      </c>
      <c r="AU127" s="13"/>
      <c r="AV127" s="14">
        <v>0</v>
      </c>
    </row>
    <row r="128" spans="1:48" ht="28.5" customHeight="1" x14ac:dyDescent="0.3">
      <c r="A128" s="11" t="s">
        <v>195</v>
      </c>
      <c r="B128" s="11" t="s">
        <v>195</v>
      </c>
      <c r="C128" s="11" t="s">
        <v>195</v>
      </c>
      <c r="D128" s="15">
        <v>0</v>
      </c>
      <c r="E128" s="15">
        <v>0</v>
      </c>
      <c r="F128" s="15">
        <f t="shared" si="22"/>
        <v>0</v>
      </c>
      <c r="G128" s="15">
        <v>0</v>
      </c>
      <c r="H128" s="15">
        <f t="shared" si="23"/>
        <v>0</v>
      </c>
      <c r="I128" s="15">
        <v>0</v>
      </c>
      <c r="J128" s="15">
        <f t="shared" si="24"/>
        <v>0</v>
      </c>
      <c r="K128" s="15">
        <f t="shared" si="20"/>
        <v>0</v>
      </c>
      <c r="L128" s="15">
        <f t="shared" si="21"/>
        <v>0</v>
      </c>
      <c r="M128" s="11" t="s">
        <v>195</v>
      </c>
      <c r="N128" s="11" t="s">
        <v>195</v>
      </c>
      <c r="O128" s="11" t="s">
        <v>195</v>
      </c>
      <c r="P128" s="11" t="s">
        <v>195</v>
      </c>
      <c r="AU128" s="13"/>
      <c r="AV128" s="14">
        <v>0</v>
      </c>
    </row>
    <row r="129" spans="1:48" ht="28.5" customHeight="1" x14ac:dyDescent="0.3">
      <c r="A129" s="11" t="s">
        <v>195</v>
      </c>
      <c r="B129" s="11" t="s">
        <v>195</v>
      </c>
      <c r="C129" s="11" t="s">
        <v>195</v>
      </c>
      <c r="D129" s="15">
        <v>0</v>
      </c>
      <c r="E129" s="15">
        <v>0</v>
      </c>
      <c r="F129" s="15">
        <f t="shared" si="22"/>
        <v>0</v>
      </c>
      <c r="G129" s="15">
        <v>0</v>
      </c>
      <c r="H129" s="15">
        <f t="shared" si="23"/>
        <v>0</v>
      </c>
      <c r="I129" s="15">
        <v>0</v>
      </c>
      <c r="J129" s="15">
        <f t="shared" si="24"/>
        <v>0</v>
      </c>
      <c r="K129" s="15">
        <f t="shared" si="20"/>
        <v>0</v>
      </c>
      <c r="L129" s="15">
        <f t="shared" si="21"/>
        <v>0</v>
      </c>
      <c r="M129" s="11" t="s">
        <v>195</v>
      </c>
      <c r="N129" s="11" t="s">
        <v>195</v>
      </c>
      <c r="O129" s="11" t="s">
        <v>195</v>
      </c>
      <c r="P129" s="11" t="s">
        <v>195</v>
      </c>
      <c r="AU129" s="13"/>
      <c r="AV129" s="14">
        <v>0</v>
      </c>
    </row>
    <row r="130" spans="1:48" ht="28.5" customHeight="1" x14ac:dyDescent="0.3">
      <c r="A130" s="11" t="s">
        <v>195</v>
      </c>
      <c r="B130" s="11" t="s">
        <v>195</v>
      </c>
      <c r="C130" s="11" t="s">
        <v>195</v>
      </c>
      <c r="D130" s="15">
        <v>0</v>
      </c>
      <c r="E130" s="15">
        <v>0</v>
      </c>
      <c r="F130" s="15">
        <f t="shared" si="22"/>
        <v>0</v>
      </c>
      <c r="G130" s="15">
        <v>0</v>
      </c>
      <c r="H130" s="15">
        <f t="shared" si="23"/>
        <v>0</v>
      </c>
      <c r="I130" s="15">
        <v>0</v>
      </c>
      <c r="J130" s="15">
        <f t="shared" si="24"/>
        <v>0</v>
      </c>
      <c r="K130" s="15">
        <f t="shared" si="20"/>
        <v>0</v>
      </c>
      <c r="L130" s="15">
        <f t="shared" si="21"/>
        <v>0</v>
      </c>
      <c r="M130" s="11" t="s">
        <v>195</v>
      </c>
      <c r="N130" s="11" t="s">
        <v>195</v>
      </c>
      <c r="O130" s="11" t="s">
        <v>195</v>
      </c>
      <c r="P130" s="11" t="s">
        <v>195</v>
      </c>
      <c r="AU130" s="13"/>
      <c r="AV130" s="14">
        <v>0</v>
      </c>
    </row>
    <row r="131" spans="1:48" ht="28.5" customHeight="1" x14ac:dyDescent="0.3">
      <c r="A131" s="11" t="s">
        <v>195</v>
      </c>
      <c r="B131" s="11" t="s">
        <v>195</v>
      </c>
      <c r="C131" s="11" t="s">
        <v>195</v>
      </c>
      <c r="D131" s="15">
        <v>0</v>
      </c>
      <c r="E131" s="15">
        <v>0</v>
      </c>
      <c r="F131" s="15">
        <f t="shared" si="22"/>
        <v>0</v>
      </c>
      <c r="G131" s="15">
        <v>0</v>
      </c>
      <c r="H131" s="15">
        <f t="shared" si="23"/>
        <v>0</v>
      </c>
      <c r="I131" s="15">
        <v>0</v>
      </c>
      <c r="J131" s="15">
        <f t="shared" si="24"/>
        <v>0</v>
      </c>
      <c r="K131" s="15">
        <f t="shared" si="20"/>
        <v>0</v>
      </c>
      <c r="L131" s="15">
        <f t="shared" si="21"/>
        <v>0</v>
      </c>
      <c r="M131" s="11" t="s">
        <v>195</v>
      </c>
      <c r="N131" s="11" t="s">
        <v>195</v>
      </c>
      <c r="O131" s="11" t="s">
        <v>195</v>
      </c>
      <c r="P131" s="11" t="s">
        <v>195</v>
      </c>
      <c r="AU131" s="13"/>
      <c r="AV131" s="14">
        <v>0</v>
      </c>
    </row>
    <row r="132" spans="1:48" ht="28.5" customHeight="1" x14ac:dyDescent="0.3">
      <c r="A132" s="11" t="s">
        <v>195</v>
      </c>
      <c r="B132" s="11" t="s">
        <v>195</v>
      </c>
      <c r="C132" s="11" t="s">
        <v>195</v>
      </c>
      <c r="D132" s="15">
        <v>0</v>
      </c>
      <c r="E132" s="15">
        <v>0</v>
      </c>
      <c r="F132" s="15">
        <f t="shared" si="22"/>
        <v>0</v>
      </c>
      <c r="G132" s="15">
        <v>0</v>
      </c>
      <c r="H132" s="15">
        <f t="shared" si="23"/>
        <v>0</v>
      </c>
      <c r="I132" s="15">
        <v>0</v>
      </c>
      <c r="J132" s="15">
        <f t="shared" si="24"/>
        <v>0</v>
      </c>
      <c r="K132" s="15">
        <f t="shared" si="20"/>
        <v>0</v>
      </c>
      <c r="L132" s="15">
        <f t="shared" si="21"/>
        <v>0</v>
      </c>
      <c r="M132" s="11" t="s">
        <v>195</v>
      </c>
      <c r="N132" s="11" t="s">
        <v>195</v>
      </c>
      <c r="O132" s="11" t="s">
        <v>195</v>
      </c>
      <c r="P132" s="11" t="s">
        <v>195</v>
      </c>
      <c r="AU132" s="13"/>
      <c r="AV132" s="14">
        <v>0</v>
      </c>
    </row>
    <row r="133" spans="1:48" ht="28.5" customHeight="1" x14ac:dyDescent="0.3">
      <c r="A133" s="11" t="s">
        <v>195</v>
      </c>
      <c r="B133" s="11" t="s">
        <v>195</v>
      </c>
      <c r="C133" s="11" t="s">
        <v>195</v>
      </c>
      <c r="D133" s="15">
        <v>0</v>
      </c>
      <c r="E133" s="15">
        <v>0</v>
      </c>
      <c r="F133" s="15">
        <f t="shared" si="22"/>
        <v>0</v>
      </c>
      <c r="G133" s="15">
        <v>0</v>
      </c>
      <c r="H133" s="15">
        <f t="shared" si="23"/>
        <v>0</v>
      </c>
      <c r="I133" s="15">
        <v>0</v>
      </c>
      <c r="J133" s="15">
        <f t="shared" si="24"/>
        <v>0</v>
      </c>
      <c r="K133" s="15">
        <f t="shared" si="20"/>
        <v>0</v>
      </c>
      <c r="L133" s="15">
        <f t="shared" si="21"/>
        <v>0</v>
      </c>
      <c r="M133" s="11" t="s">
        <v>195</v>
      </c>
      <c r="N133" s="11" t="s">
        <v>195</v>
      </c>
      <c r="O133" s="11" t="s">
        <v>195</v>
      </c>
      <c r="P133" s="11" t="s">
        <v>195</v>
      </c>
      <c r="AU133" s="13"/>
      <c r="AV133" s="14">
        <v>0</v>
      </c>
    </row>
    <row r="134" spans="1:48" ht="28.5" customHeight="1" x14ac:dyDescent="0.3">
      <c r="A134" s="11" t="s">
        <v>119</v>
      </c>
      <c r="B134" s="11" t="s">
        <v>195</v>
      </c>
      <c r="C134" s="11" t="s">
        <v>195</v>
      </c>
      <c r="D134" s="11" t="s">
        <v>195</v>
      </c>
      <c r="E134" s="15">
        <v>0</v>
      </c>
      <c r="F134" s="15">
        <f>ROUNDUP(SUMIF(Q110:Q133, Q109,F110:F133),0)</f>
        <v>0</v>
      </c>
      <c r="G134" s="15">
        <v>0</v>
      </c>
      <c r="H134" s="15">
        <f>ROUNDUP(SUMIF(Q110:Q133, Q109,H110:H133),0)</f>
        <v>0</v>
      </c>
      <c r="I134" s="15">
        <v>0</v>
      </c>
      <c r="J134" s="15">
        <f>ROUNDUP(SUMIF(Q110:Q133, Q109,J110:J133),0)</f>
        <v>0</v>
      </c>
      <c r="K134" s="11" t="s">
        <v>195</v>
      </c>
      <c r="L134" s="15">
        <f>F134+H134+J134</f>
        <v>0</v>
      </c>
      <c r="M134" s="11"/>
    </row>
    <row r="135" spans="1:48" ht="28.5" customHeight="1" x14ac:dyDescent="0.3">
      <c r="A135" s="11" t="s">
        <v>81</v>
      </c>
      <c r="B135" s="11"/>
      <c r="C135" s="11"/>
      <c r="D135" s="11" t="s">
        <v>195</v>
      </c>
      <c r="E135" s="11" t="s">
        <v>195</v>
      </c>
      <c r="F135" s="11" t="s">
        <v>195</v>
      </c>
      <c r="G135" s="11" t="s">
        <v>195</v>
      </c>
      <c r="H135" s="11" t="s">
        <v>195</v>
      </c>
      <c r="I135" s="11" t="s">
        <v>195</v>
      </c>
      <c r="J135" s="11" t="s">
        <v>195</v>
      </c>
      <c r="K135" s="11" t="s">
        <v>195</v>
      </c>
      <c r="L135" s="11" t="s">
        <v>195</v>
      </c>
      <c r="M135" s="11" t="s">
        <v>195</v>
      </c>
      <c r="N135" s="12" t="s">
        <v>195</v>
      </c>
      <c r="Q135" s="13" t="s">
        <v>138</v>
      </c>
      <c r="R135" s="14">
        <v>100008</v>
      </c>
      <c r="S135" s="14">
        <v>0</v>
      </c>
      <c r="AH135" s="13"/>
    </row>
    <row r="136" spans="1:48" ht="28.5" customHeight="1" x14ac:dyDescent="0.3">
      <c r="A136" s="11" t="s">
        <v>6</v>
      </c>
      <c r="B136" s="11" t="s">
        <v>195</v>
      </c>
      <c r="C136" s="11" t="s">
        <v>34</v>
      </c>
      <c r="D136" s="15">
        <v>32</v>
      </c>
      <c r="E136" s="15"/>
      <c r="F136" s="15"/>
      <c r="G136" s="15"/>
      <c r="H136" s="15"/>
      <c r="I136" s="15"/>
      <c r="J136" s="15"/>
      <c r="K136" s="15">
        <f t="shared" ref="K136:K159" si="25">TRUNC(E136+G136+I136,-1)</f>
        <v>0</v>
      </c>
      <c r="L136" s="15">
        <f t="shared" ref="L136:L159" si="26">ROUNDUP(F136+H136+J136,0)</f>
        <v>0</v>
      </c>
      <c r="M136" s="11" t="s">
        <v>195</v>
      </c>
      <c r="N136" s="16" t="str">
        <f>HYPERLINK("#일위대가목록!A21", "AQA124300001")</f>
        <v>AQA124300001</v>
      </c>
      <c r="O136" s="13" t="s">
        <v>195</v>
      </c>
      <c r="P136" s="13" t="s">
        <v>195</v>
      </c>
      <c r="Q136" s="13" t="s">
        <v>138</v>
      </c>
      <c r="R136" s="14">
        <v>100008</v>
      </c>
      <c r="S136" s="14">
        <v>10</v>
      </c>
      <c r="T136" s="13" t="s">
        <v>200</v>
      </c>
      <c r="U136" s="13" t="s">
        <v>163</v>
      </c>
      <c r="V136" s="13" t="s">
        <v>163</v>
      </c>
      <c r="W136" s="13" t="s">
        <v>195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0</v>
      </c>
      <c r="AI136" s="14">
        <v>9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  <c r="AQ136" s="14">
        <v>0</v>
      </c>
      <c r="AR136" s="14">
        <v>0</v>
      </c>
      <c r="AS136" s="14">
        <v>0</v>
      </c>
      <c r="AT136" s="14">
        <v>0</v>
      </c>
      <c r="AU136" s="13" t="s">
        <v>195</v>
      </c>
      <c r="AV136" s="14">
        <v>100</v>
      </c>
    </row>
    <row r="137" spans="1:48" ht="28.5" customHeight="1" x14ac:dyDescent="0.3">
      <c r="A137" s="11" t="s">
        <v>208</v>
      </c>
      <c r="B137" s="11"/>
      <c r="C137" s="11" t="s">
        <v>228</v>
      </c>
      <c r="D137" s="15">
        <v>1</v>
      </c>
      <c r="E137" s="15"/>
      <c r="F137" s="15"/>
      <c r="G137" s="15"/>
      <c r="H137" s="15"/>
      <c r="I137" s="15"/>
      <c r="J137" s="15"/>
      <c r="K137" s="15">
        <f t="shared" si="25"/>
        <v>0</v>
      </c>
      <c r="L137" s="15">
        <f t="shared" si="26"/>
        <v>0</v>
      </c>
      <c r="M137" s="11"/>
      <c r="N137" s="16" t="str">
        <f>HYPERLINK("#일위대가목록!A22", "ZA0000000010")</f>
        <v>ZA0000000010</v>
      </c>
      <c r="O137" s="13" t="s">
        <v>195</v>
      </c>
      <c r="P137" s="13" t="s">
        <v>195</v>
      </c>
      <c r="Q137" s="13" t="s">
        <v>138</v>
      </c>
      <c r="R137" s="14">
        <v>100008</v>
      </c>
      <c r="S137" s="14">
        <v>12</v>
      </c>
      <c r="T137" s="13" t="s">
        <v>200</v>
      </c>
      <c r="U137" s="13" t="s">
        <v>163</v>
      </c>
      <c r="V137" s="13" t="s">
        <v>163</v>
      </c>
      <c r="W137" s="13" t="s">
        <v>195</v>
      </c>
      <c r="X137" s="14">
        <v>0</v>
      </c>
      <c r="Y137" s="14">
        <v>0</v>
      </c>
      <c r="Z137" s="14">
        <v>0</v>
      </c>
      <c r="AA137" s="14">
        <v>0</v>
      </c>
      <c r="AB137" s="14">
        <v>0</v>
      </c>
      <c r="AC137" s="14">
        <v>0</v>
      </c>
      <c r="AD137" s="14">
        <v>0</v>
      </c>
      <c r="AE137" s="14">
        <v>0</v>
      </c>
      <c r="AF137" s="14">
        <v>0</v>
      </c>
      <c r="AG137" s="14">
        <v>0</v>
      </c>
      <c r="AH137" s="14">
        <v>0</v>
      </c>
      <c r="AI137" s="14">
        <v>9</v>
      </c>
      <c r="AJ137" s="14">
        <v>0</v>
      </c>
      <c r="AK137" s="14">
        <v>0</v>
      </c>
      <c r="AL137" s="14">
        <v>0</v>
      </c>
      <c r="AM137" s="14">
        <v>0</v>
      </c>
      <c r="AN137" s="14">
        <v>0</v>
      </c>
      <c r="AO137" s="14">
        <v>0</v>
      </c>
      <c r="AP137" s="14">
        <v>0</v>
      </c>
      <c r="AQ137" s="14">
        <v>0</v>
      </c>
      <c r="AR137" s="14">
        <v>0</v>
      </c>
      <c r="AS137" s="14">
        <v>0</v>
      </c>
      <c r="AT137" s="14">
        <v>0</v>
      </c>
      <c r="AU137" s="13"/>
      <c r="AV137" s="14">
        <v>100</v>
      </c>
    </row>
    <row r="138" spans="1:48" ht="28.5" customHeight="1" x14ac:dyDescent="0.3">
      <c r="A138" s="11" t="s">
        <v>43</v>
      </c>
      <c r="B138" s="11" t="s">
        <v>144</v>
      </c>
      <c r="C138" s="11" t="s">
        <v>34</v>
      </c>
      <c r="D138" s="15">
        <v>32</v>
      </c>
      <c r="E138" s="15"/>
      <c r="F138" s="15"/>
      <c r="G138" s="15"/>
      <c r="H138" s="15"/>
      <c r="I138" s="15"/>
      <c r="J138" s="15"/>
      <c r="K138" s="15">
        <f t="shared" si="25"/>
        <v>0</v>
      </c>
      <c r="L138" s="15">
        <f t="shared" si="26"/>
        <v>0</v>
      </c>
      <c r="M138" s="11" t="s">
        <v>195</v>
      </c>
      <c r="N138" s="16" t="str">
        <f>HYPERLINK("#일위대가목록!A23", "I00000220000")</f>
        <v>I00000220000</v>
      </c>
      <c r="O138" s="13" t="s">
        <v>195</v>
      </c>
      <c r="P138" s="13" t="s">
        <v>195</v>
      </c>
      <c r="Q138" s="13" t="s">
        <v>138</v>
      </c>
      <c r="R138" s="14">
        <v>100008</v>
      </c>
      <c r="S138" s="14">
        <v>15</v>
      </c>
      <c r="T138" s="13" t="s">
        <v>200</v>
      </c>
      <c r="U138" s="13" t="s">
        <v>163</v>
      </c>
      <c r="V138" s="13" t="s">
        <v>163</v>
      </c>
      <c r="W138" s="13" t="s">
        <v>195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9</v>
      </c>
      <c r="AJ138" s="14">
        <v>0</v>
      </c>
      <c r="AK138" s="14">
        <v>0</v>
      </c>
      <c r="AL138" s="14">
        <v>0</v>
      </c>
      <c r="AM138" s="14">
        <v>0</v>
      </c>
      <c r="AN138" s="14">
        <v>0</v>
      </c>
      <c r="AO138" s="14">
        <v>0</v>
      </c>
      <c r="AP138" s="14">
        <v>0</v>
      </c>
      <c r="AQ138" s="14">
        <v>0</v>
      </c>
      <c r="AR138" s="14">
        <v>0</v>
      </c>
      <c r="AS138" s="14">
        <v>0</v>
      </c>
      <c r="AT138" s="14">
        <v>0</v>
      </c>
      <c r="AU138" s="13" t="s">
        <v>195</v>
      </c>
      <c r="AV138" s="14">
        <v>100</v>
      </c>
    </row>
    <row r="139" spans="1:48" ht="28.5" customHeight="1" x14ac:dyDescent="0.3">
      <c r="A139" s="11" t="s">
        <v>250</v>
      </c>
      <c r="B139" s="11" t="s">
        <v>195</v>
      </c>
      <c r="C139" s="11" t="s">
        <v>68</v>
      </c>
      <c r="D139" s="15">
        <v>30</v>
      </c>
      <c r="E139" s="15"/>
      <c r="F139" s="15"/>
      <c r="G139" s="15"/>
      <c r="H139" s="15"/>
      <c r="I139" s="15"/>
      <c r="J139" s="15"/>
      <c r="K139" s="15">
        <f t="shared" si="25"/>
        <v>0</v>
      </c>
      <c r="L139" s="15">
        <f t="shared" si="26"/>
        <v>0</v>
      </c>
      <c r="M139" s="11" t="s">
        <v>195</v>
      </c>
      <c r="N139" s="16" t="str">
        <f>HYPERLINK("#일위대가목록!A24", "AQA124300031")</f>
        <v>AQA124300031</v>
      </c>
      <c r="O139" s="13" t="s">
        <v>195</v>
      </c>
      <c r="P139" s="13" t="s">
        <v>195</v>
      </c>
      <c r="Q139" s="13" t="s">
        <v>138</v>
      </c>
      <c r="R139" s="14">
        <v>100008</v>
      </c>
      <c r="S139" s="14">
        <v>20</v>
      </c>
      <c r="T139" s="13" t="s">
        <v>200</v>
      </c>
      <c r="U139" s="13" t="s">
        <v>163</v>
      </c>
      <c r="V139" s="13" t="s">
        <v>163</v>
      </c>
      <c r="W139" s="13" t="s">
        <v>195</v>
      </c>
      <c r="X139" s="14">
        <v>0</v>
      </c>
      <c r="Y139" s="14">
        <v>0</v>
      </c>
      <c r="Z139" s="14">
        <v>0</v>
      </c>
      <c r="AA139" s="14">
        <v>0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9</v>
      </c>
      <c r="AJ139" s="14">
        <v>0</v>
      </c>
      <c r="AK139" s="14">
        <v>0</v>
      </c>
      <c r="AL139" s="14">
        <v>0</v>
      </c>
      <c r="AM139" s="14">
        <v>0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</v>
      </c>
      <c r="AT139" s="14">
        <v>0</v>
      </c>
      <c r="AU139" s="13" t="s">
        <v>195</v>
      </c>
      <c r="AV139" s="14">
        <v>100</v>
      </c>
    </row>
    <row r="140" spans="1:48" ht="28.5" customHeight="1" x14ac:dyDescent="0.3">
      <c r="A140" s="11" t="s">
        <v>5</v>
      </c>
      <c r="B140" s="11" t="s">
        <v>195</v>
      </c>
      <c r="C140" s="11" t="s">
        <v>34</v>
      </c>
      <c r="D140" s="15">
        <v>43</v>
      </c>
      <c r="E140" s="15"/>
      <c r="F140" s="15"/>
      <c r="G140" s="15"/>
      <c r="H140" s="15"/>
      <c r="I140" s="15"/>
      <c r="J140" s="15"/>
      <c r="K140" s="15">
        <f t="shared" si="25"/>
        <v>0</v>
      </c>
      <c r="L140" s="15">
        <f t="shared" si="26"/>
        <v>0</v>
      </c>
      <c r="M140" s="11" t="s">
        <v>195</v>
      </c>
      <c r="N140" s="16" t="str">
        <f>HYPERLINK("#일위대가목록!A25", "I00000227000")</f>
        <v>I00000227000</v>
      </c>
      <c r="O140" s="13" t="s">
        <v>195</v>
      </c>
      <c r="P140" s="13" t="s">
        <v>195</v>
      </c>
      <c r="Q140" s="13" t="s">
        <v>138</v>
      </c>
      <c r="R140" s="14">
        <v>100008</v>
      </c>
      <c r="S140" s="14">
        <v>30</v>
      </c>
      <c r="T140" s="13" t="s">
        <v>200</v>
      </c>
      <c r="U140" s="13" t="s">
        <v>163</v>
      </c>
      <c r="V140" s="13" t="s">
        <v>163</v>
      </c>
      <c r="W140" s="13" t="s">
        <v>195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9</v>
      </c>
      <c r="AJ140" s="14">
        <v>0</v>
      </c>
      <c r="AK140" s="14">
        <v>0</v>
      </c>
      <c r="AL140" s="14">
        <v>0</v>
      </c>
      <c r="AM140" s="14">
        <v>0</v>
      </c>
      <c r="AN140" s="14">
        <v>0</v>
      </c>
      <c r="AO140" s="14">
        <v>0</v>
      </c>
      <c r="AP140" s="14">
        <v>0</v>
      </c>
      <c r="AQ140" s="14">
        <v>0</v>
      </c>
      <c r="AR140" s="14">
        <v>0</v>
      </c>
      <c r="AS140" s="14">
        <v>0</v>
      </c>
      <c r="AT140" s="14">
        <v>0</v>
      </c>
      <c r="AU140" s="13" t="s">
        <v>195</v>
      </c>
      <c r="AV140" s="14">
        <v>100</v>
      </c>
    </row>
    <row r="141" spans="1:48" ht="28.5" customHeight="1" x14ac:dyDescent="0.3">
      <c r="A141" s="11" t="s">
        <v>198</v>
      </c>
      <c r="B141" s="11"/>
      <c r="C141" s="11" t="s">
        <v>34</v>
      </c>
      <c r="D141" s="15">
        <v>15</v>
      </c>
      <c r="E141" s="15"/>
      <c r="F141" s="15"/>
      <c r="G141" s="15"/>
      <c r="H141" s="15"/>
      <c r="I141" s="15"/>
      <c r="J141" s="15"/>
      <c r="K141" s="15">
        <f t="shared" si="25"/>
        <v>0</v>
      </c>
      <c r="L141" s="15">
        <f t="shared" si="26"/>
        <v>0</v>
      </c>
      <c r="M141" s="11"/>
      <c r="N141" s="16" t="str">
        <f>HYPERLINK("#일위대가목록!A26", "ZA0000000009")</f>
        <v>ZA0000000009</v>
      </c>
      <c r="O141" s="13" t="s">
        <v>195</v>
      </c>
      <c r="P141" s="13" t="s">
        <v>195</v>
      </c>
      <c r="Q141" s="13" t="s">
        <v>138</v>
      </c>
      <c r="R141" s="14">
        <v>100008</v>
      </c>
      <c r="S141" s="14">
        <v>40</v>
      </c>
      <c r="T141" s="13" t="s">
        <v>200</v>
      </c>
      <c r="U141" s="13" t="s">
        <v>163</v>
      </c>
      <c r="V141" s="13" t="s">
        <v>163</v>
      </c>
      <c r="W141" s="13" t="s">
        <v>195</v>
      </c>
      <c r="X141" s="14">
        <v>0</v>
      </c>
      <c r="Y141" s="14">
        <v>0</v>
      </c>
      <c r="Z141" s="14">
        <v>0</v>
      </c>
      <c r="AA141" s="14">
        <v>0</v>
      </c>
      <c r="AB141" s="14">
        <v>0</v>
      </c>
      <c r="AC141" s="14">
        <v>0</v>
      </c>
      <c r="AD141" s="14">
        <v>0</v>
      </c>
      <c r="AE141" s="14">
        <v>0</v>
      </c>
      <c r="AF141" s="14">
        <v>0</v>
      </c>
      <c r="AG141" s="14">
        <v>0</v>
      </c>
      <c r="AH141" s="14">
        <v>0</v>
      </c>
      <c r="AI141" s="14">
        <v>9</v>
      </c>
      <c r="AJ141" s="14">
        <v>0</v>
      </c>
      <c r="AK141" s="14">
        <v>0</v>
      </c>
      <c r="AL141" s="14">
        <v>0</v>
      </c>
      <c r="AM141" s="14">
        <v>0</v>
      </c>
      <c r="AN141" s="14">
        <v>0</v>
      </c>
      <c r="AO141" s="14">
        <v>0</v>
      </c>
      <c r="AP141" s="14">
        <v>0</v>
      </c>
      <c r="AQ141" s="14">
        <v>0</v>
      </c>
      <c r="AR141" s="14">
        <v>0</v>
      </c>
      <c r="AS141" s="14">
        <v>0</v>
      </c>
      <c r="AT141" s="14">
        <v>0</v>
      </c>
      <c r="AU141" s="13"/>
      <c r="AV141" s="14">
        <v>100</v>
      </c>
    </row>
    <row r="142" spans="1:48" ht="28.5" customHeight="1" x14ac:dyDescent="0.3">
      <c r="A142" s="11" t="s">
        <v>195</v>
      </c>
      <c r="B142" s="11" t="s">
        <v>195</v>
      </c>
      <c r="C142" s="11" t="s">
        <v>195</v>
      </c>
      <c r="D142" s="15">
        <v>0</v>
      </c>
      <c r="E142" s="15">
        <v>0</v>
      </c>
      <c r="F142" s="15">
        <f t="shared" ref="F142:F159" si="27">ROUNDUP(D142*E142,0)</f>
        <v>0</v>
      </c>
      <c r="G142" s="15">
        <v>0</v>
      </c>
      <c r="H142" s="15">
        <f t="shared" ref="H142:H159" si="28">ROUNDUP(D142*G142,0)</f>
        <v>0</v>
      </c>
      <c r="I142" s="15">
        <v>0</v>
      </c>
      <c r="J142" s="15">
        <f t="shared" ref="J142:J159" si="29">ROUNDUP(D142*I142,0)</f>
        <v>0</v>
      </c>
      <c r="K142" s="15">
        <f t="shared" si="25"/>
        <v>0</v>
      </c>
      <c r="L142" s="15">
        <f t="shared" si="26"/>
        <v>0</v>
      </c>
      <c r="M142" s="11" t="s">
        <v>195</v>
      </c>
      <c r="N142" s="11" t="s">
        <v>195</v>
      </c>
      <c r="O142" s="11" t="s">
        <v>195</v>
      </c>
      <c r="P142" s="11" t="s">
        <v>195</v>
      </c>
      <c r="AU142" s="13"/>
      <c r="AV142" s="14">
        <v>0</v>
      </c>
    </row>
    <row r="143" spans="1:48" ht="28.5" customHeight="1" x14ac:dyDescent="0.3">
      <c r="A143" s="11" t="s">
        <v>195</v>
      </c>
      <c r="B143" s="11" t="s">
        <v>195</v>
      </c>
      <c r="C143" s="11" t="s">
        <v>195</v>
      </c>
      <c r="D143" s="15">
        <v>0</v>
      </c>
      <c r="E143" s="15">
        <v>0</v>
      </c>
      <c r="F143" s="15">
        <f t="shared" si="27"/>
        <v>0</v>
      </c>
      <c r="G143" s="15">
        <v>0</v>
      </c>
      <c r="H143" s="15">
        <f t="shared" si="28"/>
        <v>0</v>
      </c>
      <c r="I143" s="15">
        <v>0</v>
      </c>
      <c r="J143" s="15">
        <f t="shared" si="29"/>
        <v>0</v>
      </c>
      <c r="K143" s="15">
        <f t="shared" si="25"/>
        <v>0</v>
      </c>
      <c r="L143" s="15">
        <f t="shared" si="26"/>
        <v>0</v>
      </c>
      <c r="M143" s="11" t="s">
        <v>195</v>
      </c>
      <c r="N143" s="11" t="s">
        <v>195</v>
      </c>
      <c r="O143" s="11" t="s">
        <v>195</v>
      </c>
      <c r="P143" s="11" t="s">
        <v>195</v>
      </c>
      <c r="AU143" s="13"/>
      <c r="AV143" s="14">
        <v>0</v>
      </c>
    </row>
    <row r="144" spans="1:48" ht="28.5" customHeight="1" x14ac:dyDescent="0.3">
      <c r="A144" s="11" t="s">
        <v>195</v>
      </c>
      <c r="B144" s="11" t="s">
        <v>195</v>
      </c>
      <c r="C144" s="11" t="s">
        <v>195</v>
      </c>
      <c r="D144" s="15">
        <v>0</v>
      </c>
      <c r="E144" s="15">
        <v>0</v>
      </c>
      <c r="F144" s="15">
        <f t="shared" si="27"/>
        <v>0</v>
      </c>
      <c r="G144" s="15">
        <v>0</v>
      </c>
      <c r="H144" s="15">
        <f t="shared" si="28"/>
        <v>0</v>
      </c>
      <c r="I144" s="15">
        <v>0</v>
      </c>
      <c r="J144" s="15">
        <f t="shared" si="29"/>
        <v>0</v>
      </c>
      <c r="K144" s="15">
        <f t="shared" si="25"/>
        <v>0</v>
      </c>
      <c r="L144" s="15">
        <f t="shared" si="26"/>
        <v>0</v>
      </c>
      <c r="M144" s="11" t="s">
        <v>195</v>
      </c>
      <c r="N144" s="11" t="s">
        <v>195</v>
      </c>
      <c r="O144" s="11" t="s">
        <v>195</v>
      </c>
      <c r="P144" s="11" t="s">
        <v>195</v>
      </c>
      <c r="AU144" s="13"/>
      <c r="AV144" s="14">
        <v>0</v>
      </c>
    </row>
    <row r="145" spans="1:48" ht="28.5" customHeight="1" x14ac:dyDescent="0.3">
      <c r="A145" s="11" t="s">
        <v>195</v>
      </c>
      <c r="B145" s="11" t="s">
        <v>195</v>
      </c>
      <c r="C145" s="11" t="s">
        <v>195</v>
      </c>
      <c r="D145" s="15">
        <v>0</v>
      </c>
      <c r="E145" s="15">
        <v>0</v>
      </c>
      <c r="F145" s="15">
        <f t="shared" si="27"/>
        <v>0</v>
      </c>
      <c r="G145" s="15">
        <v>0</v>
      </c>
      <c r="H145" s="15">
        <f t="shared" si="28"/>
        <v>0</v>
      </c>
      <c r="I145" s="15">
        <v>0</v>
      </c>
      <c r="J145" s="15">
        <f t="shared" si="29"/>
        <v>0</v>
      </c>
      <c r="K145" s="15">
        <f t="shared" si="25"/>
        <v>0</v>
      </c>
      <c r="L145" s="15">
        <f t="shared" si="26"/>
        <v>0</v>
      </c>
      <c r="M145" s="11" t="s">
        <v>195</v>
      </c>
      <c r="N145" s="11" t="s">
        <v>195</v>
      </c>
      <c r="O145" s="11" t="s">
        <v>195</v>
      </c>
      <c r="P145" s="11" t="s">
        <v>195</v>
      </c>
      <c r="AU145" s="13"/>
      <c r="AV145" s="14">
        <v>0</v>
      </c>
    </row>
    <row r="146" spans="1:48" ht="28.5" customHeight="1" x14ac:dyDescent="0.3">
      <c r="A146" s="11" t="s">
        <v>195</v>
      </c>
      <c r="B146" s="11" t="s">
        <v>195</v>
      </c>
      <c r="C146" s="11" t="s">
        <v>195</v>
      </c>
      <c r="D146" s="15">
        <v>0</v>
      </c>
      <c r="E146" s="15">
        <v>0</v>
      </c>
      <c r="F146" s="15">
        <f t="shared" si="27"/>
        <v>0</v>
      </c>
      <c r="G146" s="15">
        <v>0</v>
      </c>
      <c r="H146" s="15">
        <f t="shared" si="28"/>
        <v>0</v>
      </c>
      <c r="I146" s="15">
        <v>0</v>
      </c>
      <c r="J146" s="15">
        <f t="shared" si="29"/>
        <v>0</v>
      </c>
      <c r="K146" s="15">
        <f t="shared" si="25"/>
        <v>0</v>
      </c>
      <c r="L146" s="15">
        <f t="shared" si="26"/>
        <v>0</v>
      </c>
      <c r="M146" s="11" t="s">
        <v>195</v>
      </c>
      <c r="N146" s="11" t="s">
        <v>195</v>
      </c>
      <c r="O146" s="11" t="s">
        <v>195</v>
      </c>
      <c r="P146" s="11" t="s">
        <v>195</v>
      </c>
      <c r="AU146" s="13"/>
      <c r="AV146" s="14">
        <v>0</v>
      </c>
    </row>
    <row r="147" spans="1:48" ht="28.5" customHeight="1" x14ac:dyDescent="0.3">
      <c r="A147" s="11" t="s">
        <v>195</v>
      </c>
      <c r="B147" s="11" t="s">
        <v>195</v>
      </c>
      <c r="C147" s="11" t="s">
        <v>195</v>
      </c>
      <c r="D147" s="15">
        <v>0</v>
      </c>
      <c r="E147" s="15">
        <v>0</v>
      </c>
      <c r="F147" s="15">
        <f t="shared" si="27"/>
        <v>0</v>
      </c>
      <c r="G147" s="15">
        <v>0</v>
      </c>
      <c r="H147" s="15">
        <f t="shared" si="28"/>
        <v>0</v>
      </c>
      <c r="I147" s="15">
        <v>0</v>
      </c>
      <c r="J147" s="15">
        <f t="shared" si="29"/>
        <v>0</v>
      </c>
      <c r="K147" s="15">
        <f t="shared" si="25"/>
        <v>0</v>
      </c>
      <c r="L147" s="15">
        <f t="shared" si="26"/>
        <v>0</v>
      </c>
      <c r="M147" s="11" t="s">
        <v>195</v>
      </c>
      <c r="N147" s="11" t="s">
        <v>195</v>
      </c>
      <c r="O147" s="11" t="s">
        <v>195</v>
      </c>
      <c r="P147" s="11" t="s">
        <v>195</v>
      </c>
      <c r="AU147" s="13"/>
      <c r="AV147" s="14">
        <v>0</v>
      </c>
    </row>
    <row r="148" spans="1:48" ht="28.5" customHeight="1" x14ac:dyDescent="0.3">
      <c r="A148" s="11" t="s">
        <v>195</v>
      </c>
      <c r="B148" s="11" t="s">
        <v>195</v>
      </c>
      <c r="C148" s="11" t="s">
        <v>195</v>
      </c>
      <c r="D148" s="15">
        <v>0</v>
      </c>
      <c r="E148" s="15">
        <v>0</v>
      </c>
      <c r="F148" s="15">
        <f t="shared" si="27"/>
        <v>0</v>
      </c>
      <c r="G148" s="15">
        <v>0</v>
      </c>
      <c r="H148" s="15">
        <f t="shared" si="28"/>
        <v>0</v>
      </c>
      <c r="I148" s="15">
        <v>0</v>
      </c>
      <c r="J148" s="15">
        <f t="shared" si="29"/>
        <v>0</v>
      </c>
      <c r="K148" s="15">
        <f t="shared" si="25"/>
        <v>0</v>
      </c>
      <c r="L148" s="15">
        <f t="shared" si="26"/>
        <v>0</v>
      </c>
      <c r="M148" s="11" t="s">
        <v>195</v>
      </c>
      <c r="N148" s="11" t="s">
        <v>195</v>
      </c>
      <c r="O148" s="11" t="s">
        <v>195</v>
      </c>
      <c r="P148" s="11" t="s">
        <v>195</v>
      </c>
      <c r="AU148" s="13"/>
      <c r="AV148" s="14">
        <v>0</v>
      </c>
    </row>
    <row r="149" spans="1:48" ht="28.5" customHeight="1" x14ac:dyDescent="0.3">
      <c r="A149" s="11" t="s">
        <v>195</v>
      </c>
      <c r="B149" s="11" t="s">
        <v>195</v>
      </c>
      <c r="C149" s="11" t="s">
        <v>195</v>
      </c>
      <c r="D149" s="15">
        <v>0</v>
      </c>
      <c r="E149" s="15">
        <v>0</v>
      </c>
      <c r="F149" s="15">
        <f t="shared" si="27"/>
        <v>0</v>
      </c>
      <c r="G149" s="15">
        <v>0</v>
      </c>
      <c r="H149" s="15">
        <f t="shared" si="28"/>
        <v>0</v>
      </c>
      <c r="I149" s="15">
        <v>0</v>
      </c>
      <c r="J149" s="15">
        <f t="shared" si="29"/>
        <v>0</v>
      </c>
      <c r="K149" s="15">
        <f t="shared" si="25"/>
        <v>0</v>
      </c>
      <c r="L149" s="15">
        <f t="shared" si="26"/>
        <v>0</v>
      </c>
      <c r="M149" s="11" t="s">
        <v>195</v>
      </c>
      <c r="N149" s="11" t="s">
        <v>195</v>
      </c>
      <c r="O149" s="11" t="s">
        <v>195</v>
      </c>
      <c r="P149" s="11" t="s">
        <v>195</v>
      </c>
      <c r="AU149" s="13"/>
      <c r="AV149" s="14">
        <v>0</v>
      </c>
    </row>
    <row r="150" spans="1:48" ht="28.5" customHeight="1" x14ac:dyDescent="0.3">
      <c r="A150" s="11" t="s">
        <v>195</v>
      </c>
      <c r="B150" s="11" t="s">
        <v>195</v>
      </c>
      <c r="C150" s="11" t="s">
        <v>195</v>
      </c>
      <c r="D150" s="15">
        <v>0</v>
      </c>
      <c r="E150" s="15">
        <v>0</v>
      </c>
      <c r="F150" s="15">
        <f t="shared" si="27"/>
        <v>0</v>
      </c>
      <c r="G150" s="15">
        <v>0</v>
      </c>
      <c r="H150" s="15">
        <f t="shared" si="28"/>
        <v>0</v>
      </c>
      <c r="I150" s="15">
        <v>0</v>
      </c>
      <c r="J150" s="15">
        <f t="shared" si="29"/>
        <v>0</v>
      </c>
      <c r="K150" s="15">
        <f t="shared" si="25"/>
        <v>0</v>
      </c>
      <c r="L150" s="15">
        <f t="shared" si="26"/>
        <v>0</v>
      </c>
      <c r="M150" s="11" t="s">
        <v>195</v>
      </c>
      <c r="N150" s="11" t="s">
        <v>195</v>
      </c>
      <c r="O150" s="11" t="s">
        <v>195</v>
      </c>
      <c r="P150" s="11" t="s">
        <v>195</v>
      </c>
      <c r="AU150" s="13"/>
      <c r="AV150" s="14">
        <v>0</v>
      </c>
    </row>
    <row r="151" spans="1:48" ht="28.5" customHeight="1" x14ac:dyDescent="0.3">
      <c r="A151" s="11" t="s">
        <v>195</v>
      </c>
      <c r="B151" s="11" t="s">
        <v>195</v>
      </c>
      <c r="C151" s="11" t="s">
        <v>195</v>
      </c>
      <c r="D151" s="15">
        <v>0</v>
      </c>
      <c r="E151" s="15">
        <v>0</v>
      </c>
      <c r="F151" s="15">
        <f t="shared" si="27"/>
        <v>0</v>
      </c>
      <c r="G151" s="15">
        <v>0</v>
      </c>
      <c r="H151" s="15">
        <f t="shared" si="28"/>
        <v>0</v>
      </c>
      <c r="I151" s="15">
        <v>0</v>
      </c>
      <c r="J151" s="15">
        <f t="shared" si="29"/>
        <v>0</v>
      </c>
      <c r="K151" s="15">
        <f t="shared" si="25"/>
        <v>0</v>
      </c>
      <c r="L151" s="15">
        <f t="shared" si="26"/>
        <v>0</v>
      </c>
      <c r="M151" s="11" t="s">
        <v>195</v>
      </c>
      <c r="N151" s="11" t="s">
        <v>195</v>
      </c>
      <c r="O151" s="11" t="s">
        <v>195</v>
      </c>
      <c r="P151" s="11" t="s">
        <v>195</v>
      </c>
      <c r="AU151" s="13"/>
      <c r="AV151" s="14">
        <v>0</v>
      </c>
    </row>
    <row r="152" spans="1:48" ht="28.5" customHeight="1" x14ac:dyDescent="0.3">
      <c r="A152" s="11" t="s">
        <v>195</v>
      </c>
      <c r="B152" s="11" t="s">
        <v>195</v>
      </c>
      <c r="C152" s="11" t="s">
        <v>195</v>
      </c>
      <c r="D152" s="15">
        <v>0</v>
      </c>
      <c r="E152" s="15">
        <v>0</v>
      </c>
      <c r="F152" s="15">
        <f t="shared" si="27"/>
        <v>0</v>
      </c>
      <c r="G152" s="15">
        <v>0</v>
      </c>
      <c r="H152" s="15">
        <f t="shared" si="28"/>
        <v>0</v>
      </c>
      <c r="I152" s="15">
        <v>0</v>
      </c>
      <c r="J152" s="15">
        <f t="shared" si="29"/>
        <v>0</v>
      </c>
      <c r="K152" s="15">
        <f t="shared" si="25"/>
        <v>0</v>
      </c>
      <c r="L152" s="15">
        <f t="shared" si="26"/>
        <v>0</v>
      </c>
      <c r="M152" s="11" t="s">
        <v>195</v>
      </c>
      <c r="N152" s="11" t="s">
        <v>195</v>
      </c>
      <c r="O152" s="11" t="s">
        <v>195</v>
      </c>
      <c r="P152" s="11" t="s">
        <v>195</v>
      </c>
      <c r="AU152" s="13"/>
      <c r="AV152" s="14">
        <v>0</v>
      </c>
    </row>
    <row r="153" spans="1:48" ht="28.5" customHeight="1" x14ac:dyDescent="0.3">
      <c r="A153" s="11" t="s">
        <v>195</v>
      </c>
      <c r="B153" s="11" t="s">
        <v>195</v>
      </c>
      <c r="C153" s="11" t="s">
        <v>195</v>
      </c>
      <c r="D153" s="15">
        <v>0</v>
      </c>
      <c r="E153" s="15">
        <v>0</v>
      </c>
      <c r="F153" s="15">
        <f t="shared" si="27"/>
        <v>0</v>
      </c>
      <c r="G153" s="15">
        <v>0</v>
      </c>
      <c r="H153" s="15">
        <f t="shared" si="28"/>
        <v>0</v>
      </c>
      <c r="I153" s="15">
        <v>0</v>
      </c>
      <c r="J153" s="15">
        <f t="shared" si="29"/>
        <v>0</v>
      </c>
      <c r="K153" s="15">
        <f t="shared" si="25"/>
        <v>0</v>
      </c>
      <c r="L153" s="15">
        <f t="shared" si="26"/>
        <v>0</v>
      </c>
      <c r="M153" s="11" t="s">
        <v>195</v>
      </c>
      <c r="N153" s="11" t="s">
        <v>195</v>
      </c>
      <c r="O153" s="11" t="s">
        <v>195</v>
      </c>
      <c r="P153" s="11" t="s">
        <v>195</v>
      </c>
      <c r="AU153" s="13"/>
      <c r="AV153" s="14">
        <v>0</v>
      </c>
    </row>
    <row r="154" spans="1:48" ht="28.5" customHeight="1" x14ac:dyDescent="0.3">
      <c r="A154" s="11" t="s">
        <v>195</v>
      </c>
      <c r="B154" s="11" t="s">
        <v>195</v>
      </c>
      <c r="C154" s="11" t="s">
        <v>195</v>
      </c>
      <c r="D154" s="15">
        <v>0</v>
      </c>
      <c r="E154" s="15">
        <v>0</v>
      </c>
      <c r="F154" s="15">
        <f t="shared" si="27"/>
        <v>0</v>
      </c>
      <c r="G154" s="15">
        <v>0</v>
      </c>
      <c r="H154" s="15">
        <f t="shared" si="28"/>
        <v>0</v>
      </c>
      <c r="I154" s="15">
        <v>0</v>
      </c>
      <c r="J154" s="15">
        <f t="shared" si="29"/>
        <v>0</v>
      </c>
      <c r="K154" s="15">
        <f t="shared" si="25"/>
        <v>0</v>
      </c>
      <c r="L154" s="15">
        <f t="shared" si="26"/>
        <v>0</v>
      </c>
      <c r="M154" s="11" t="s">
        <v>195</v>
      </c>
      <c r="N154" s="11" t="s">
        <v>195</v>
      </c>
      <c r="O154" s="11" t="s">
        <v>195</v>
      </c>
      <c r="P154" s="11" t="s">
        <v>195</v>
      </c>
      <c r="AU154" s="13"/>
      <c r="AV154" s="14">
        <v>0</v>
      </c>
    </row>
    <row r="155" spans="1:48" ht="28.5" customHeight="1" x14ac:dyDescent="0.3">
      <c r="A155" s="11" t="s">
        <v>195</v>
      </c>
      <c r="B155" s="11" t="s">
        <v>195</v>
      </c>
      <c r="C155" s="11" t="s">
        <v>195</v>
      </c>
      <c r="D155" s="15">
        <v>0</v>
      </c>
      <c r="E155" s="15">
        <v>0</v>
      </c>
      <c r="F155" s="15">
        <f t="shared" si="27"/>
        <v>0</v>
      </c>
      <c r="G155" s="15">
        <v>0</v>
      </c>
      <c r="H155" s="15">
        <f t="shared" si="28"/>
        <v>0</v>
      </c>
      <c r="I155" s="15">
        <v>0</v>
      </c>
      <c r="J155" s="15">
        <f t="shared" si="29"/>
        <v>0</v>
      </c>
      <c r="K155" s="15">
        <f t="shared" si="25"/>
        <v>0</v>
      </c>
      <c r="L155" s="15">
        <f t="shared" si="26"/>
        <v>0</v>
      </c>
      <c r="M155" s="11" t="s">
        <v>195</v>
      </c>
      <c r="N155" s="11" t="s">
        <v>195</v>
      </c>
      <c r="O155" s="11" t="s">
        <v>195</v>
      </c>
      <c r="P155" s="11" t="s">
        <v>195</v>
      </c>
      <c r="AU155" s="13"/>
      <c r="AV155" s="14">
        <v>0</v>
      </c>
    </row>
    <row r="156" spans="1:48" ht="28.5" customHeight="1" x14ac:dyDescent="0.3">
      <c r="A156" s="11" t="s">
        <v>195</v>
      </c>
      <c r="B156" s="11" t="s">
        <v>195</v>
      </c>
      <c r="C156" s="11" t="s">
        <v>195</v>
      </c>
      <c r="D156" s="15">
        <v>0</v>
      </c>
      <c r="E156" s="15">
        <v>0</v>
      </c>
      <c r="F156" s="15">
        <f t="shared" si="27"/>
        <v>0</v>
      </c>
      <c r="G156" s="15">
        <v>0</v>
      </c>
      <c r="H156" s="15">
        <f t="shared" si="28"/>
        <v>0</v>
      </c>
      <c r="I156" s="15">
        <v>0</v>
      </c>
      <c r="J156" s="15">
        <f t="shared" si="29"/>
        <v>0</v>
      </c>
      <c r="K156" s="15">
        <f t="shared" si="25"/>
        <v>0</v>
      </c>
      <c r="L156" s="15">
        <f t="shared" si="26"/>
        <v>0</v>
      </c>
      <c r="M156" s="11" t="s">
        <v>195</v>
      </c>
      <c r="N156" s="11" t="s">
        <v>195</v>
      </c>
      <c r="O156" s="11" t="s">
        <v>195</v>
      </c>
      <c r="P156" s="11" t="s">
        <v>195</v>
      </c>
      <c r="AU156" s="13"/>
      <c r="AV156" s="14">
        <v>0</v>
      </c>
    </row>
    <row r="157" spans="1:48" ht="28.5" customHeight="1" x14ac:dyDescent="0.3">
      <c r="A157" s="11" t="s">
        <v>195</v>
      </c>
      <c r="B157" s="11" t="s">
        <v>195</v>
      </c>
      <c r="C157" s="11" t="s">
        <v>195</v>
      </c>
      <c r="D157" s="15">
        <v>0</v>
      </c>
      <c r="E157" s="15">
        <v>0</v>
      </c>
      <c r="F157" s="15">
        <f t="shared" si="27"/>
        <v>0</v>
      </c>
      <c r="G157" s="15">
        <v>0</v>
      </c>
      <c r="H157" s="15">
        <f t="shared" si="28"/>
        <v>0</v>
      </c>
      <c r="I157" s="15">
        <v>0</v>
      </c>
      <c r="J157" s="15">
        <f t="shared" si="29"/>
        <v>0</v>
      </c>
      <c r="K157" s="15">
        <f t="shared" si="25"/>
        <v>0</v>
      </c>
      <c r="L157" s="15">
        <f t="shared" si="26"/>
        <v>0</v>
      </c>
      <c r="M157" s="11" t="s">
        <v>195</v>
      </c>
      <c r="N157" s="11" t="s">
        <v>195</v>
      </c>
      <c r="O157" s="11" t="s">
        <v>195</v>
      </c>
      <c r="P157" s="11" t="s">
        <v>195</v>
      </c>
      <c r="AU157" s="13"/>
      <c r="AV157" s="14">
        <v>0</v>
      </c>
    </row>
    <row r="158" spans="1:48" ht="28.5" customHeight="1" x14ac:dyDescent="0.3">
      <c r="A158" s="11" t="s">
        <v>195</v>
      </c>
      <c r="B158" s="11" t="s">
        <v>195</v>
      </c>
      <c r="C158" s="11" t="s">
        <v>195</v>
      </c>
      <c r="D158" s="15">
        <v>0</v>
      </c>
      <c r="E158" s="15">
        <v>0</v>
      </c>
      <c r="F158" s="15">
        <f t="shared" si="27"/>
        <v>0</v>
      </c>
      <c r="G158" s="15">
        <v>0</v>
      </c>
      <c r="H158" s="15">
        <f t="shared" si="28"/>
        <v>0</v>
      </c>
      <c r="I158" s="15">
        <v>0</v>
      </c>
      <c r="J158" s="15">
        <f t="shared" si="29"/>
        <v>0</v>
      </c>
      <c r="K158" s="15">
        <f t="shared" si="25"/>
        <v>0</v>
      </c>
      <c r="L158" s="15">
        <f t="shared" si="26"/>
        <v>0</v>
      </c>
      <c r="M158" s="11" t="s">
        <v>195</v>
      </c>
      <c r="N158" s="11" t="s">
        <v>195</v>
      </c>
      <c r="O158" s="11" t="s">
        <v>195</v>
      </c>
      <c r="P158" s="11" t="s">
        <v>195</v>
      </c>
      <c r="AU158" s="13"/>
      <c r="AV158" s="14">
        <v>0</v>
      </c>
    </row>
    <row r="159" spans="1:48" ht="28.5" customHeight="1" x14ac:dyDescent="0.3">
      <c r="A159" s="11" t="s">
        <v>195</v>
      </c>
      <c r="B159" s="11" t="s">
        <v>195</v>
      </c>
      <c r="C159" s="11" t="s">
        <v>195</v>
      </c>
      <c r="D159" s="15">
        <v>0</v>
      </c>
      <c r="E159" s="15">
        <v>0</v>
      </c>
      <c r="F159" s="15">
        <f t="shared" si="27"/>
        <v>0</v>
      </c>
      <c r="G159" s="15">
        <v>0</v>
      </c>
      <c r="H159" s="15">
        <f t="shared" si="28"/>
        <v>0</v>
      </c>
      <c r="I159" s="15">
        <v>0</v>
      </c>
      <c r="J159" s="15">
        <f t="shared" si="29"/>
        <v>0</v>
      </c>
      <c r="K159" s="15">
        <f t="shared" si="25"/>
        <v>0</v>
      </c>
      <c r="L159" s="15">
        <f t="shared" si="26"/>
        <v>0</v>
      </c>
      <c r="M159" s="11" t="s">
        <v>195</v>
      </c>
      <c r="N159" s="11" t="s">
        <v>195</v>
      </c>
      <c r="O159" s="11" t="s">
        <v>195</v>
      </c>
      <c r="P159" s="11" t="s">
        <v>195</v>
      </c>
      <c r="AU159" s="13"/>
      <c r="AV159" s="14">
        <v>0</v>
      </c>
    </row>
    <row r="160" spans="1:48" ht="28.5" customHeight="1" x14ac:dyDescent="0.3">
      <c r="A160" s="11" t="s">
        <v>119</v>
      </c>
      <c r="B160" s="11" t="s">
        <v>195</v>
      </c>
      <c r="C160" s="11" t="s">
        <v>195</v>
      </c>
      <c r="D160" s="11" t="s">
        <v>195</v>
      </c>
      <c r="E160" s="15">
        <v>0</v>
      </c>
      <c r="F160" s="15">
        <f>ROUNDUP(SUMIF(Q136:Q159, Q135,F136:F159),0)</f>
        <v>0</v>
      </c>
      <c r="G160" s="15">
        <v>0</v>
      </c>
      <c r="H160" s="15">
        <f>ROUNDUP(SUMIF(Q136:Q159, Q135,H136:H159),0)</f>
        <v>0</v>
      </c>
      <c r="I160" s="15">
        <v>0</v>
      </c>
      <c r="J160" s="15">
        <f>ROUNDUP(SUMIF(Q136:Q159, Q135,J136:J159),0)</f>
        <v>0</v>
      </c>
      <c r="K160" s="11" t="s">
        <v>195</v>
      </c>
      <c r="L160" s="15">
        <f>F160+H160+J160</f>
        <v>0</v>
      </c>
      <c r="M160" s="11"/>
    </row>
    <row r="161" spans="1:48" ht="28.5" customHeight="1" x14ac:dyDescent="0.3">
      <c r="A161" s="11" t="s">
        <v>166</v>
      </c>
      <c r="B161" s="11"/>
      <c r="C161" s="11"/>
      <c r="D161" s="11" t="s">
        <v>195</v>
      </c>
      <c r="E161" s="11" t="s">
        <v>195</v>
      </c>
      <c r="F161" s="11" t="s">
        <v>195</v>
      </c>
      <c r="G161" s="11" t="s">
        <v>195</v>
      </c>
      <c r="H161" s="11" t="s">
        <v>195</v>
      </c>
      <c r="I161" s="11" t="s">
        <v>195</v>
      </c>
      <c r="J161" s="11" t="s">
        <v>195</v>
      </c>
      <c r="K161" s="11" t="s">
        <v>195</v>
      </c>
      <c r="L161" s="11" t="s">
        <v>195</v>
      </c>
      <c r="M161" s="11" t="s">
        <v>195</v>
      </c>
      <c r="N161" s="12" t="s">
        <v>195</v>
      </c>
      <c r="Q161" s="13" t="s">
        <v>62</v>
      </c>
      <c r="R161" s="14">
        <v>100009</v>
      </c>
      <c r="S161" s="14">
        <v>0</v>
      </c>
      <c r="AH161" s="13"/>
    </row>
    <row r="162" spans="1:48" ht="28.5" customHeight="1" x14ac:dyDescent="0.3">
      <c r="A162" s="11" t="s">
        <v>70</v>
      </c>
      <c r="B162" s="11" t="s">
        <v>102</v>
      </c>
      <c r="C162" s="11" t="s">
        <v>186</v>
      </c>
      <c r="D162" s="15">
        <v>5.5</v>
      </c>
      <c r="E162" s="15"/>
      <c r="F162" s="15"/>
      <c r="G162" s="15"/>
      <c r="H162" s="15"/>
      <c r="I162" s="15"/>
      <c r="J162" s="15"/>
      <c r="K162" s="15">
        <f t="shared" ref="K162:K185" si="30">TRUNC(E162+G162+I162,-1)</f>
        <v>0</v>
      </c>
      <c r="L162" s="15">
        <f t="shared" ref="L162:L185" si="31">ROUNDUP(F162+H162+J162,0)</f>
        <v>0</v>
      </c>
      <c r="M162" s="11" t="s">
        <v>195</v>
      </c>
      <c r="N162" s="16" t="str">
        <f>HYPERLINK("#단가대비표!B57", "AAD150105200")</f>
        <v>AAD150105200</v>
      </c>
      <c r="O162" s="13" t="s">
        <v>195</v>
      </c>
      <c r="P162" s="13" t="s">
        <v>195</v>
      </c>
      <c r="Q162" s="13" t="s">
        <v>62</v>
      </c>
      <c r="R162" s="14">
        <v>100009</v>
      </c>
      <c r="S162" s="14">
        <v>10</v>
      </c>
      <c r="T162" s="13" t="s">
        <v>163</v>
      </c>
      <c r="U162" s="13" t="s">
        <v>163</v>
      </c>
      <c r="V162" s="13" t="s">
        <v>200</v>
      </c>
      <c r="W162" s="13" t="s">
        <v>195</v>
      </c>
      <c r="X162" s="14">
        <v>0</v>
      </c>
      <c r="Y162" s="14">
        <v>0</v>
      </c>
      <c r="Z162" s="14">
        <v>0</v>
      </c>
      <c r="AA162" s="14">
        <v>0</v>
      </c>
      <c r="AB162" s="14">
        <v>0</v>
      </c>
      <c r="AC162" s="14">
        <v>0</v>
      </c>
      <c r="AD162" s="14">
        <v>0</v>
      </c>
      <c r="AE162" s="14">
        <v>0</v>
      </c>
      <c r="AF162" s="14">
        <v>0</v>
      </c>
      <c r="AG162" s="14">
        <v>0</v>
      </c>
      <c r="AH162" s="14">
        <v>0</v>
      </c>
      <c r="AI162" s="14">
        <v>10</v>
      </c>
      <c r="AJ162" s="14">
        <v>0</v>
      </c>
      <c r="AK162" s="14">
        <v>0</v>
      </c>
      <c r="AL162" s="14">
        <v>0</v>
      </c>
      <c r="AM162" s="14">
        <v>0</v>
      </c>
      <c r="AN162" s="14">
        <v>0</v>
      </c>
      <c r="AO162" s="14">
        <v>0</v>
      </c>
      <c r="AP162" s="14">
        <v>0</v>
      </c>
      <c r="AQ162" s="14">
        <v>0</v>
      </c>
      <c r="AR162" s="14">
        <v>0</v>
      </c>
      <c r="AS162" s="14">
        <v>0</v>
      </c>
      <c r="AT162" s="14">
        <v>0</v>
      </c>
      <c r="AU162" s="13" t="s">
        <v>195</v>
      </c>
      <c r="AV162" s="14">
        <v>100</v>
      </c>
    </row>
    <row r="163" spans="1:48" ht="28.5" customHeight="1" x14ac:dyDescent="0.3">
      <c r="A163" s="11" t="s">
        <v>33</v>
      </c>
      <c r="B163" s="11" t="s">
        <v>126</v>
      </c>
      <c r="C163" s="11" t="s">
        <v>186</v>
      </c>
      <c r="D163" s="15">
        <v>5.5</v>
      </c>
      <c r="E163" s="15"/>
      <c r="F163" s="15"/>
      <c r="G163" s="15"/>
      <c r="H163" s="15"/>
      <c r="I163" s="15"/>
      <c r="J163" s="15"/>
      <c r="K163" s="15">
        <f t="shared" si="30"/>
        <v>0</v>
      </c>
      <c r="L163" s="15">
        <f t="shared" si="31"/>
        <v>0</v>
      </c>
      <c r="M163" s="11" t="s">
        <v>195</v>
      </c>
      <c r="N163" s="16" t="str">
        <f>HYPERLINK("#단가대비표!B58", "AAD151107430")</f>
        <v>AAD151107430</v>
      </c>
      <c r="O163" s="13" t="s">
        <v>195</v>
      </c>
      <c r="P163" s="13" t="s">
        <v>195</v>
      </c>
      <c r="Q163" s="13" t="s">
        <v>62</v>
      </c>
      <c r="R163" s="14">
        <v>100009</v>
      </c>
      <c r="S163" s="14">
        <v>20</v>
      </c>
      <c r="T163" s="13" t="s">
        <v>163</v>
      </c>
      <c r="U163" s="13" t="s">
        <v>163</v>
      </c>
      <c r="V163" s="13" t="s">
        <v>200</v>
      </c>
      <c r="W163" s="13" t="s">
        <v>195</v>
      </c>
      <c r="X163" s="14">
        <v>0</v>
      </c>
      <c r="Y163" s="14">
        <v>0</v>
      </c>
      <c r="Z163" s="14">
        <v>0</v>
      </c>
      <c r="AA163" s="14">
        <v>0</v>
      </c>
      <c r="AB163" s="14">
        <v>0</v>
      </c>
      <c r="AC163" s="14">
        <v>0</v>
      </c>
      <c r="AD163" s="14">
        <v>0</v>
      </c>
      <c r="AE163" s="14">
        <v>0</v>
      </c>
      <c r="AF163" s="14">
        <v>0</v>
      </c>
      <c r="AG163" s="14">
        <v>0</v>
      </c>
      <c r="AH163" s="14">
        <v>0</v>
      </c>
      <c r="AI163" s="14">
        <v>10</v>
      </c>
      <c r="AJ163" s="14">
        <v>0</v>
      </c>
      <c r="AK163" s="14">
        <v>0</v>
      </c>
      <c r="AL163" s="14">
        <v>0</v>
      </c>
      <c r="AM163" s="14">
        <v>0</v>
      </c>
      <c r="AN163" s="14">
        <v>0</v>
      </c>
      <c r="AO163" s="14">
        <v>0</v>
      </c>
      <c r="AP163" s="14">
        <v>0</v>
      </c>
      <c r="AQ163" s="14">
        <v>0</v>
      </c>
      <c r="AR163" s="14">
        <v>0</v>
      </c>
      <c r="AS163" s="14">
        <v>0</v>
      </c>
      <c r="AT163" s="14">
        <v>0</v>
      </c>
      <c r="AU163" s="13" t="s">
        <v>195</v>
      </c>
      <c r="AV163" s="14">
        <v>100</v>
      </c>
    </row>
    <row r="164" spans="1:48" ht="28.5" customHeight="1" x14ac:dyDescent="0.3">
      <c r="A164" s="11" t="s">
        <v>195</v>
      </c>
      <c r="B164" s="11" t="s">
        <v>195</v>
      </c>
      <c r="C164" s="11" t="s">
        <v>195</v>
      </c>
      <c r="D164" s="15">
        <v>0</v>
      </c>
      <c r="E164" s="15">
        <v>0</v>
      </c>
      <c r="F164" s="15">
        <f t="shared" ref="F164:F185" si="32">ROUNDUP(D164*E164,0)</f>
        <v>0</v>
      </c>
      <c r="G164" s="15">
        <v>0</v>
      </c>
      <c r="H164" s="15">
        <f t="shared" ref="H164:H185" si="33">ROUNDUP(D164*G164,0)</f>
        <v>0</v>
      </c>
      <c r="I164" s="15">
        <v>0</v>
      </c>
      <c r="J164" s="15">
        <f t="shared" ref="J164:J185" si="34">ROUNDUP(D164*I164,0)</f>
        <v>0</v>
      </c>
      <c r="K164" s="15">
        <f t="shared" si="30"/>
        <v>0</v>
      </c>
      <c r="L164" s="15">
        <f t="shared" si="31"/>
        <v>0</v>
      </c>
      <c r="M164" s="11" t="s">
        <v>195</v>
      </c>
      <c r="N164" s="11" t="s">
        <v>195</v>
      </c>
      <c r="O164" s="11" t="s">
        <v>195</v>
      </c>
      <c r="P164" s="11" t="s">
        <v>195</v>
      </c>
      <c r="AU164" s="13"/>
      <c r="AV164" s="14">
        <v>0</v>
      </c>
    </row>
    <row r="165" spans="1:48" ht="28.5" customHeight="1" x14ac:dyDescent="0.3">
      <c r="A165" s="11" t="s">
        <v>195</v>
      </c>
      <c r="B165" s="11" t="s">
        <v>195</v>
      </c>
      <c r="C165" s="11" t="s">
        <v>195</v>
      </c>
      <c r="D165" s="15">
        <v>0</v>
      </c>
      <c r="E165" s="15">
        <v>0</v>
      </c>
      <c r="F165" s="15">
        <f t="shared" si="32"/>
        <v>0</v>
      </c>
      <c r="G165" s="15">
        <v>0</v>
      </c>
      <c r="H165" s="15">
        <f t="shared" si="33"/>
        <v>0</v>
      </c>
      <c r="I165" s="15">
        <v>0</v>
      </c>
      <c r="J165" s="15">
        <f t="shared" si="34"/>
        <v>0</v>
      </c>
      <c r="K165" s="15">
        <f t="shared" si="30"/>
        <v>0</v>
      </c>
      <c r="L165" s="15">
        <f t="shared" si="31"/>
        <v>0</v>
      </c>
      <c r="M165" s="11" t="s">
        <v>195</v>
      </c>
      <c r="N165" s="11" t="s">
        <v>195</v>
      </c>
      <c r="O165" s="11" t="s">
        <v>195</v>
      </c>
      <c r="P165" s="11" t="s">
        <v>195</v>
      </c>
      <c r="AU165" s="13"/>
      <c r="AV165" s="14">
        <v>0</v>
      </c>
    </row>
    <row r="166" spans="1:48" ht="28.5" customHeight="1" x14ac:dyDescent="0.3">
      <c r="A166" s="11" t="s">
        <v>195</v>
      </c>
      <c r="B166" s="11" t="s">
        <v>195</v>
      </c>
      <c r="C166" s="11" t="s">
        <v>195</v>
      </c>
      <c r="D166" s="15">
        <v>0</v>
      </c>
      <c r="E166" s="15">
        <v>0</v>
      </c>
      <c r="F166" s="15">
        <f t="shared" si="32"/>
        <v>0</v>
      </c>
      <c r="G166" s="15">
        <v>0</v>
      </c>
      <c r="H166" s="15">
        <f t="shared" si="33"/>
        <v>0</v>
      </c>
      <c r="I166" s="15">
        <v>0</v>
      </c>
      <c r="J166" s="15">
        <f t="shared" si="34"/>
        <v>0</v>
      </c>
      <c r="K166" s="15">
        <f t="shared" si="30"/>
        <v>0</v>
      </c>
      <c r="L166" s="15">
        <f t="shared" si="31"/>
        <v>0</v>
      </c>
      <c r="M166" s="11" t="s">
        <v>195</v>
      </c>
      <c r="N166" s="11" t="s">
        <v>195</v>
      </c>
      <c r="O166" s="11" t="s">
        <v>195</v>
      </c>
      <c r="P166" s="11" t="s">
        <v>195</v>
      </c>
      <c r="AU166" s="13"/>
      <c r="AV166" s="14">
        <v>0</v>
      </c>
    </row>
    <row r="167" spans="1:48" ht="28.5" customHeight="1" x14ac:dyDescent="0.3">
      <c r="A167" s="11" t="s">
        <v>195</v>
      </c>
      <c r="B167" s="11" t="s">
        <v>195</v>
      </c>
      <c r="C167" s="11" t="s">
        <v>195</v>
      </c>
      <c r="D167" s="15">
        <v>0</v>
      </c>
      <c r="E167" s="15">
        <v>0</v>
      </c>
      <c r="F167" s="15">
        <f t="shared" si="32"/>
        <v>0</v>
      </c>
      <c r="G167" s="15">
        <v>0</v>
      </c>
      <c r="H167" s="15">
        <f t="shared" si="33"/>
        <v>0</v>
      </c>
      <c r="I167" s="15">
        <v>0</v>
      </c>
      <c r="J167" s="15">
        <f t="shared" si="34"/>
        <v>0</v>
      </c>
      <c r="K167" s="15">
        <f t="shared" si="30"/>
        <v>0</v>
      </c>
      <c r="L167" s="15">
        <f t="shared" si="31"/>
        <v>0</v>
      </c>
      <c r="M167" s="11" t="s">
        <v>195</v>
      </c>
      <c r="N167" s="11" t="s">
        <v>195</v>
      </c>
      <c r="O167" s="11" t="s">
        <v>195</v>
      </c>
      <c r="P167" s="11" t="s">
        <v>195</v>
      </c>
      <c r="AU167" s="13"/>
      <c r="AV167" s="14">
        <v>0</v>
      </c>
    </row>
    <row r="168" spans="1:48" ht="28.5" customHeight="1" x14ac:dyDescent="0.3">
      <c r="A168" s="11" t="s">
        <v>195</v>
      </c>
      <c r="B168" s="11" t="s">
        <v>195</v>
      </c>
      <c r="C168" s="11" t="s">
        <v>195</v>
      </c>
      <c r="D168" s="15">
        <v>0</v>
      </c>
      <c r="E168" s="15">
        <v>0</v>
      </c>
      <c r="F168" s="15">
        <f t="shared" si="32"/>
        <v>0</v>
      </c>
      <c r="G168" s="15">
        <v>0</v>
      </c>
      <c r="H168" s="15">
        <f t="shared" si="33"/>
        <v>0</v>
      </c>
      <c r="I168" s="15">
        <v>0</v>
      </c>
      <c r="J168" s="15">
        <f t="shared" si="34"/>
        <v>0</v>
      </c>
      <c r="K168" s="15">
        <f t="shared" si="30"/>
        <v>0</v>
      </c>
      <c r="L168" s="15">
        <f t="shared" si="31"/>
        <v>0</v>
      </c>
      <c r="M168" s="11" t="s">
        <v>195</v>
      </c>
      <c r="N168" s="11" t="s">
        <v>195</v>
      </c>
      <c r="O168" s="11" t="s">
        <v>195</v>
      </c>
      <c r="P168" s="11" t="s">
        <v>195</v>
      </c>
      <c r="AU168" s="13"/>
      <c r="AV168" s="14">
        <v>0</v>
      </c>
    </row>
    <row r="169" spans="1:48" ht="28.5" customHeight="1" x14ac:dyDescent="0.3">
      <c r="A169" s="11" t="s">
        <v>195</v>
      </c>
      <c r="B169" s="11" t="s">
        <v>195</v>
      </c>
      <c r="C169" s="11" t="s">
        <v>195</v>
      </c>
      <c r="D169" s="15">
        <v>0</v>
      </c>
      <c r="E169" s="15">
        <v>0</v>
      </c>
      <c r="F169" s="15">
        <f t="shared" si="32"/>
        <v>0</v>
      </c>
      <c r="G169" s="15">
        <v>0</v>
      </c>
      <c r="H169" s="15">
        <f t="shared" si="33"/>
        <v>0</v>
      </c>
      <c r="I169" s="15">
        <v>0</v>
      </c>
      <c r="J169" s="15">
        <f t="shared" si="34"/>
        <v>0</v>
      </c>
      <c r="K169" s="15">
        <f t="shared" si="30"/>
        <v>0</v>
      </c>
      <c r="L169" s="15">
        <f t="shared" si="31"/>
        <v>0</v>
      </c>
      <c r="M169" s="11" t="s">
        <v>195</v>
      </c>
      <c r="N169" s="11" t="s">
        <v>195</v>
      </c>
      <c r="O169" s="11" t="s">
        <v>195</v>
      </c>
      <c r="P169" s="11" t="s">
        <v>195</v>
      </c>
      <c r="AU169" s="13"/>
      <c r="AV169" s="14">
        <v>0</v>
      </c>
    </row>
    <row r="170" spans="1:48" ht="28.5" customHeight="1" x14ac:dyDescent="0.3">
      <c r="A170" s="11" t="s">
        <v>195</v>
      </c>
      <c r="B170" s="11" t="s">
        <v>195</v>
      </c>
      <c r="C170" s="11" t="s">
        <v>195</v>
      </c>
      <c r="D170" s="15">
        <v>0</v>
      </c>
      <c r="E170" s="15">
        <v>0</v>
      </c>
      <c r="F170" s="15">
        <f t="shared" si="32"/>
        <v>0</v>
      </c>
      <c r="G170" s="15">
        <v>0</v>
      </c>
      <c r="H170" s="15">
        <f t="shared" si="33"/>
        <v>0</v>
      </c>
      <c r="I170" s="15">
        <v>0</v>
      </c>
      <c r="J170" s="15">
        <f t="shared" si="34"/>
        <v>0</v>
      </c>
      <c r="K170" s="15">
        <f t="shared" si="30"/>
        <v>0</v>
      </c>
      <c r="L170" s="15">
        <f t="shared" si="31"/>
        <v>0</v>
      </c>
      <c r="M170" s="11" t="s">
        <v>195</v>
      </c>
      <c r="N170" s="11" t="s">
        <v>195</v>
      </c>
      <c r="O170" s="11" t="s">
        <v>195</v>
      </c>
      <c r="P170" s="11" t="s">
        <v>195</v>
      </c>
      <c r="AU170" s="13"/>
      <c r="AV170" s="14">
        <v>0</v>
      </c>
    </row>
    <row r="171" spans="1:48" ht="28.5" customHeight="1" x14ac:dyDescent="0.3">
      <c r="A171" s="11" t="s">
        <v>195</v>
      </c>
      <c r="B171" s="11" t="s">
        <v>195</v>
      </c>
      <c r="C171" s="11" t="s">
        <v>195</v>
      </c>
      <c r="D171" s="15">
        <v>0</v>
      </c>
      <c r="E171" s="15">
        <v>0</v>
      </c>
      <c r="F171" s="15">
        <f t="shared" si="32"/>
        <v>0</v>
      </c>
      <c r="G171" s="15">
        <v>0</v>
      </c>
      <c r="H171" s="15">
        <f t="shared" si="33"/>
        <v>0</v>
      </c>
      <c r="I171" s="15">
        <v>0</v>
      </c>
      <c r="J171" s="15">
        <f t="shared" si="34"/>
        <v>0</v>
      </c>
      <c r="K171" s="15">
        <f t="shared" si="30"/>
        <v>0</v>
      </c>
      <c r="L171" s="15">
        <f t="shared" si="31"/>
        <v>0</v>
      </c>
      <c r="M171" s="11" t="s">
        <v>195</v>
      </c>
      <c r="N171" s="11" t="s">
        <v>195</v>
      </c>
      <c r="O171" s="11" t="s">
        <v>195</v>
      </c>
      <c r="P171" s="11" t="s">
        <v>195</v>
      </c>
      <c r="AU171" s="13"/>
      <c r="AV171" s="14">
        <v>0</v>
      </c>
    </row>
    <row r="172" spans="1:48" ht="28.5" customHeight="1" x14ac:dyDescent="0.3">
      <c r="A172" s="11" t="s">
        <v>195</v>
      </c>
      <c r="B172" s="11" t="s">
        <v>195</v>
      </c>
      <c r="C172" s="11" t="s">
        <v>195</v>
      </c>
      <c r="D172" s="15">
        <v>0</v>
      </c>
      <c r="E172" s="15">
        <v>0</v>
      </c>
      <c r="F172" s="15">
        <f t="shared" si="32"/>
        <v>0</v>
      </c>
      <c r="G172" s="15">
        <v>0</v>
      </c>
      <c r="H172" s="15">
        <f t="shared" si="33"/>
        <v>0</v>
      </c>
      <c r="I172" s="15">
        <v>0</v>
      </c>
      <c r="J172" s="15">
        <f t="shared" si="34"/>
        <v>0</v>
      </c>
      <c r="K172" s="15">
        <f t="shared" si="30"/>
        <v>0</v>
      </c>
      <c r="L172" s="15">
        <f t="shared" si="31"/>
        <v>0</v>
      </c>
      <c r="M172" s="11" t="s">
        <v>195</v>
      </c>
      <c r="N172" s="11" t="s">
        <v>195</v>
      </c>
      <c r="O172" s="11" t="s">
        <v>195</v>
      </c>
      <c r="P172" s="11" t="s">
        <v>195</v>
      </c>
      <c r="AU172" s="13"/>
      <c r="AV172" s="14">
        <v>0</v>
      </c>
    </row>
    <row r="173" spans="1:48" ht="28.5" customHeight="1" x14ac:dyDescent="0.3">
      <c r="A173" s="11" t="s">
        <v>195</v>
      </c>
      <c r="B173" s="11" t="s">
        <v>195</v>
      </c>
      <c r="C173" s="11" t="s">
        <v>195</v>
      </c>
      <c r="D173" s="15">
        <v>0</v>
      </c>
      <c r="E173" s="15">
        <v>0</v>
      </c>
      <c r="F173" s="15">
        <f t="shared" si="32"/>
        <v>0</v>
      </c>
      <c r="G173" s="15">
        <v>0</v>
      </c>
      <c r="H173" s="15">
        <f t="shared" si="33"/>
        <v>0</v>
      </c>
      <c r="I173" s="15">
        <v>0</v>
      </c>
      <c r="J173" s="15">
        <f t="shared" si="34"/>
        <v>0</v>
      </c>
      <c r="K173" s="15">
        <f t="shared" si="30"/>
        <v>0</v>
      </c>
      <c r="L173" s="15">
        <f t="shared" si="31"/>
        <v>0</v>
      </c>
      <c r="M173" s="11" t="s">
        <v>195</v>
      </c>
      <c r="N173" s="11" t="s">
        <v>195</v>
      </c>
      <c r="O173" s="11" t="s">
        <v>195</v>
      </c>
      <c r="P173" s="11" t="s">
        <v>195</v>
      </c>
      <c r="AU173" s="13"/>
      <c r="AV173" s="14">
        <v>0</v>
      </c>
    </row>
    <row r="174" spans="1:48" ht="28.5" customHeight="1" x14ac:dyDescent="0.3">
      <c r="A174" s="11" t="s">
        <v>195</v>
      </c>
      <c r="B174" s="11" t="s">
        <v>195</v>
      </c>
      <c r="C174" s="11" t="s">
        <v>195</v>
      </c>
      <c r="D174" s="15">
        <v>0</v>
      </c>
      <c r="E174" s="15">
        <v>0</v>
      </c>
      <c r="F174" s="15">
        <f t="shared" si="32"/>
        <v>0</v>
      </c>
      <c r="G174" s="15">
        <v>0</v>
      </c>
      <c r="H174" s="15">
        <f t="shared" si="33"/>
        <v>0</v>
      </c>
      <c r="I174" s="15">
        <v>0</v>
      </c>
      <c r="J174" s="15">
        <f t="shared" si="34"/>
        <v>0</v>
      </c>
      <c r="K174" s="15">
        <f t="shared" si="30"/>
        <v>0</v>
      </c>
      <c r="L174" s="15">
        <f t="shared" si="31"/>
        <v>0</v>
      </c>
      <c r="M174" s="11" t="s">
        <v>195</v>
      </c>
      <c r="N174" s="11" t="s">
        <v>195</v>
      </c>
      <c r="O174" s="11" t="s">
        <v>195</v>
      </c>
      <c r="P174" s="11" t="s">
        <v>195</v>
      </c>
      <c r="AU174" s="13"/>
      <c r="AV174" s="14">
        <v>0</v>
      </c>
    </row>
    <row r="175" spans="1:48" ht="28.5" customHeight="1" x14ac:dyDescent="0.3">
      <c r="A175" s="11" t="s">
        <v>195</v>
      </c>
      <c r="B175" s="11" t="s">
        <v>195</v>
      </c>
      <c r="C175" s="11" t="s">
        <v>195</v>
      </c>
      <c r="D175" s="15">
        <v>0</v>
      </c>
      <c r="E175" s="15">
        <v>0</v>
      </c>
      <c r="F175" s="15">
        <f t="shared" si="32"/>
        <v>0</v>
      </c>
      <c r="G175" s="15">
        <v>0</v>
      </c>
      <c r="H175" s="15">
        <f t="shared" si="33"/>
        <v>0</v>
      </c>
      <c r="I175" s="15">
        <v>0</v>
      </c>
      <c r="J175" s="15">
        <f t="shared" si="34"/>
        <v>0</v>
      </c>
      <c r="K175" s="15">
        <f t="shared" si="30"/>
        <v>0</v>
      </c>
      <c r="L175" s="15">
        <f t="shared" si="31"/>
        <v>0</v>
      </c>
      <c r="M175" s="11" t="s">
        <v>195</v>
      </c>
      <c r="N175" s="11" t="s">
        <v>195</v>
      </c>
      <c r="O175" s="11" t="s">
        <v>195</v>
      </c>
      <c r="P175" s="11" t="s">
        <v>195</v>
      </c>
      <c r="AU175" s="13"/>
      <c r="AV175" s="14">
        <v>0</v>
      </c>
    </row>
    <row r="176" spans="1:48" ht="28.5" customHeight="1" x14ac:dyDescent="0.3">
      <c r="A176" s="11" t="s">
        <v>195</v>
      </c>
      <c r="B176" s="11" t="s">
        <v>195</v>
      </c>
      <c r="C176" s="11" t="s">
        <v>195</v>
      </c>
      <c r="D176" s="15">
        <v>0</v>
      </c>
      <c r="E176" s="15">
        <v>0</v>
      </c>
      <c r="F176" s="15">
        <f t="shared" si="32"/>
        <v>0</v>
      </c>
      <c r="G176" s="15">
        <v>0</v>
      </c>
      <c r="H176" s="15">
        <f t="shared" si="33"/>
        <v>0</v>
      </c>
      <c r="I176" s="15">
        <v>0</v>
      </c>
      <c r="J176" s="15">
        <f t="shared" si="34"/>
        <v>0</v>
      </c>
      <c r="K176" s="15">
        <f t="shared" si="30"/>
        <v>0</v>
      </c>
      <c r="L176" s="15">
        <f t="shared" si="31"/>
        <v>0</v>
      </c>
      <c r="M176" s="11" t="s">
        <v>195</v>
      </c>
      <c r="N176" s="11" t="s">
        <v>195</v>
      </c>
      <c r="O176" s="11" t="s">
        <v>195</v>
      </c>
      <c r="P176" s="11" t="s">
        <v>195</v>
      </c>
      <c r="AU176" s="13"/>
      <c r="AV176" s="14">
        <v>0</v>
      </c>
    </row>
    <row r="177" spans="1:48" ht="28.5" customHeight="1" x14ac:dyDescent="0.3">
      <c r="A177" s="11" t="s">
        <v>195</v>
      </c>
      <c r="B177" s="11" t="s">
        <v>195</v>
      </c>
      <c r="C177" s="11" t="s">
        <v>195</v>
      </c>
      <c r="D177" s="15">
        <v>0</v>
      </c>
      <c r="E177" s="15">
        <v>0</v>
      </c>
      <c r="F177" s="15">
        <f t="shared" si="32"/>
        <v>0</v>
      </c>
      <c r="G177" s="15">
        <v>0</v>
      </c>
      <c r="H177" s="15">
        <f t="shared" si="33"/>
        <v>0</v>
      </c>
      <c r="I177" s="15">
        <v>0</v>
      </c>
      <c r="J177" s="15">
        <f t="shared" si="34"/>
        <v>0</v>
      </c>
      <c r="K177" s="15">
        <f t="shared" si="30"/>
        <v>0</v>
      </c>
      <c r="L177" s="15">
        <f t="shared" si="31"/>
        <v>0</v>
      </c>
      <c r="M177" s="11" t="s">
        <v>195</v>
      </c>
      <c r="N177" s="11" t="s">
        <v>195</v>
      </c>
      <c r="O177" s="11" t="s">
        <v>195</v>
      </c>
      <c r="P177" s="11" t="s">
        <v>195</v>
      </c>
      <c r="AU177" s="13"/>
      <c r="AV177" s="14">
        <v>0</v>
      </c>
    </row>
    <row r="178" spans="1:48" ht="28.5" customHeight="1" x14ac:dyDescent="0.3">
      <c r="A178" s="11" t="s">
        <v>195</v>
      </c>
      <c r="B178" s="11" t="s">
        <v>195</v>
      </c>
      <c r="C178" s="11" t="s">
        <v>195</v>
      </c>
      <c r="D178" s="15">
        <v>0</v>
      </c>
      <c r="E178" s="15">
        <v>0</v>
      </c>
      <c r="F178" s="15">
        <f t="shared" si="32"/>
        <v>0</v>
      </c>
      <c r="G178" s="15">
        <v>0</v>
      </c>
      <c r="H178" s="15">
        <f t="shared" si="33"/>
        <v>0</v>
      </c>
      <c r="I178" s="15">
        <v>0</v>
      </c>
      <c r="J178" s="15">
        <f t="shared" si="34"/>
        <v>0</v>
      </c>
      <c r="K178" s="15">
        <f t="shared" si="30"/>
        <v>0</v>
      </c>
      <c r="L178" s="15">
        <f t="shared" si="31"/>
        <v>0</v>
      </c>
      <c r="M178" s="11" t="s">
        <v>195</v>
      </c>
      <c r="N178" s="11" t="s">
        <v>195</v>
      </c>
      <c r="O178" s="11" t="s">
        <v>195</v>
      </c>
      <c r="P178" s="11" t="s">
        <v>195</v>
      </c>
      <c r="AU178" s="13"/>
      <c r="AV178" s="14">
        <v>0</v>
      </c>
    </row>
    <row r="179" spans="1:48" ht="28.5" customHeight="1" x14ac:dyDescent="0.3">
      <c r="A179" s="11" t="s">
        <v>195</v>
      </c>
      <c r="B179" s="11" t="s">
        <v>195</v>
      </c>
      <c r="C179" s="11" t="s">
        <v>195</v>
      </c>
      <c r="D179" s="15">
        <v>0</v>
      </c>
      <c r="E179" s="15">
        <v>0</v>
      </c>
      <c r="F179" s="15">
        <f t="shared" si="32"/>
        <v>0</v>
      </c>
      <c r="G179" s="15">
        <v>0</v>
      </c>
      <c r="H179" s="15">
        <f t="shared" si="33"/>
        <v>0</v>
      </c>
      <c r="I179" s="15">
        <v>0</v>
      </c>
      <c r="J179" s="15">
        <f t="shared" si="34"/>
        <v>0</v>
      </c>
      <c r="K179" s="15">
        <f t="shared" si="30"/>
        <v>0</v>
      </c>
      <c r="L179" s="15">
        <f t="shared" si="31"/>
        <v>0</v>
      </c>
      <c r="M179" s="11" t="s">
        <v>195</v>
      </c>
      <c r="N179" s="11" t="s">
        <v>195</v>
      </c>
      <c r="O179" s="11" t="s">
        <v>195</v>
      </c>
      <c r="P179" s="11" t="s">
        <v>195</v>
      </c>
      <c r="AU179" s="13"/>
      <c r="AV179" s="14">
        <v>0</v>
      </c>
    </row>
    <row r="180" spans="1:48" ht="28.5" customHeight="1" x14ac:dyDescent="0.3">
      <c r="A180" s="11" t="s">
        <v>195</v>
      </c>
      <c r="B180" s="11" t="s">
        <v>195</v>
      </c>
      <c r="C180" s="11" t="s">
        <v>195</v>
      </c>
      <c r="D180" s="15">
        <v>0</v>
      </c>
      <c r="E180" s="15">
        <v>0</v>
      </c>
      <c r="F180" s="15">
        <f t="shared" si="32"/>
        <v>0</v>
      </c>
      <c r="G180" s="15">
        <v>0</v>
      </c>
      <c r="H180" s="15">
        <f t="shared" si="33"/>
        <v>0</v>
      </c>
      <c r="I180" s="15">
        <v>0</v>
      </c>
      <c r="J180" s="15">
        <f t="shared" si="34"/>
        <v>0</v>
      </c>
      <c r="K180" s="15">
        <f t="shared" si="30"/>
        <v>0</v>
      </c>
      <c r="L180" s="15">
        <f t="shared" si="31"/>
        <v>0</v>
      </c>
      <c r="M180" s="11" t="s">
        <v>195</v>
      </c>
      <c r="N180" s="11" t="s">
        <v>195</v>
      </c>
      <c r="O180" s="11" t="s">
        <v>195</v>
      </c>
      <c r="P180" s="11" t="s">
        <v>195</v>
      </c>
      <c r="AU180" s="13"/>
      <c r="AV180" s="14">
        <v>0</v>
      </c>
    </row>
    <row r="181" spans="1:48" ht="28.5" customHeight="1" x14ac:dyDescent="0.3">
      <c r="A181" s="11" t="s">
        <v>195</v>
      </c>
      <c r="B181" s="11" t="s">
        <v>195</v>
      </c>
      <c r="C181" s="11" t="s">
        <v>195</v>
      </c>
      <c r="D181" s="15">
        <v>0</v>
      </c>
      <c r="E181" s="15">
        <v>0</v>
      </c>
      <c r="F181" s="15">
        <f t="shared" si="32"/>
        <v>0</v>
      </c>
      <c r="G181" s="15">
        <v>0</v>
      </c>
      <c r="H181" s="15">
        <f t="shared" si="33"/>
        <v>0</v>
      </c>
      <c r="I181" s="15">
        <v>0</v>
      </c>
      <c r="J181" s="15">
        <f t="shared" si="34"/>
        <v>0</v>
      </c>
      <c r="K181" s="15">
        <f t="shared" si="30"/>
        <v>0</v>
      </c>
      <c r="L181" s="15">
        <f t="shared" si="31"/>
        <v>0</v>
      </c>
      <c r="M181" s="11" t="s">
        <v>195</v>
      </c>
      <c r="N181" s="11" t="s">
        <v>195</v>
      </c>
      <c r="O181" s="11" t="s">
        <v>195</v>
      </c>
      <c r="P181" s="11" t="s">
        <v>195</v>
      </c>
      <c r="AU181" s="13"/>
      <c r="AV181" s="14">
        <v>0</v>
      </c>
    </row>
    <row r="182" spans="1:48" ht="28.5" customHeight="1" x14ac:dyDescent="0.3">
      <c r="A182" s="11" t="s">
        <v>195</v>
      </c>
      <c r="B182" s="11" t="s">
        <v>195</v>
      </c>
      <c r="C182" s="11" t="s">
        <v>195</v>
      </c>
      <c r="D182" s="15">
        <v>0</v>
      </c>
      <c r="E182" s="15">
        <v>0</v>
      </c>
      <c r="F182" s="15">
        <f t="shared" si="32"/>
        <v>0</v>
      </c>
      <c r="G182" s="15">
        <v>0</v>
      </c>
      <c r="H182" s="15">
        <f t="shared" si="33"/>
        <v>0</v>
      </c>
      <c r="I182" s="15">
        <v>0</v>
      </c>
      <c r="J182" s="15">
        <f t="shared" si="34"/>
        <v>0</v>
      </c>
      <c r="K182" s="15">
        <f t="shared" si="30"/>
        <v>0</v>
      </c>
      <c r="L182" s="15">
        <f t="shared" si="31"/>
        <v>0</v>
      </c>
      <c r="M182" s="11" t="s">
        <v>195</v>
      </c>
      <c r="N182" s="11" t="s">
        <v>195</v>
      </c>
      <c r="O182" s="11" t="s">
        <v>195</v>
      </c>
      <c r="P182" s="11" t="s">
        <v>195</v>
      </c>
      <c r="AU182" s="13"/>
      <c r="AV182" s="14">
        <v>0</v>
      </c>
    </row>
    <row r="183" spans="1:48" ht="28.5" customHeight="1" x14ac:dyDescent="0.3">
      <c r="A183" s="11" t="s">
        <v>195</v>
      </c>
      <c r="B183" s="11" t="s">
        <v>195</v>
      </c>
      <c r="C183" s="11" t="s">
        <v>195</v>
      </c>
      <c r="D183" s="15">
        <v>0</v>
      </c>
      <c r="E183" s="15">
        <v>0</v>
      </c>
      <c r="F183" s="15">
        <f t="shared" si="32"/>
        <v>0</v>
      </c>
      <c r="G183" s="15">
        <v>0</v>
      </c>
      <c r="H183" s="15">
        <f t="shared" si="33"/>
        <v>0</v>
      </c>
      <c r="I183" s="15">
        <v>0</v>
      </c>
      <c r="J183" s="15">
        <f t="shared" si="34"/>
        <v>0</v>
      </c>
      <c r="K183" s="15">
        <f t="shared" si="30"/>
        <v>0</v>
      </c>
      <c r="L183" s="15">
        <f t="shared" si="31"/>
        <v>0</v>
      </c>
      <c r="M183" s="11" t="s">
        <v>195</v>
      </c>
      <c r="N183" s="11" t="s">
        <v>195</v>
      </c>
      <c r="O183" s="11" t="s">
        <v>195</v>
      </c>
      <c r="P183" s="11" t="s">
        <v>195</v>
      </c>
      <c r="AU183" s="13"/>
      <c r="AV183" s="14">
        <v>0</v>
      </c>
    </row>
    <row r="184" spans="1:48" ht="28.5" customHeight="1" x14ac:dyDescent="0.3">
      <c r="A184" s="11" t="s">
        <v>195</v>
      </c>
      <c r="B184" s="11" t="s">
        <v>195</v>
      </c>
      <c r="C184" s="11" t="s">
        <v>195</v>
      </c>
      <c r="D184" s="15">
        <v>0</v>
      </c>
      <c r="E184" s="15">
        <v>0</v>
      </c>
      <c r="F184" s="15">
        <f t="shared" si="32"/>
        <v>0</v>
      </c>
      <c r="G184" s="15">
        <v>0</v>
      </c>
      <c r="H184" s="15">
        <f t="shared" si="33"/>
        <v>0</v>
      </c>
      <c r="I184" s="15">
        <v>0</v>
      </c>
      <c r="J184" s="15">
        <f t="shared" si="34"/>
        <v>0</v>
      </c>
      <c r="K184" s="15">
        <f t="shared" si="30"/>
        <v>0</v>
      </c>
      <c r="L184" s="15">
        <f t="shared" si="31"/>
        <v>0</v>
      </c>
      <c r="M184" s="11" t="s">
        <v>195</v>
      </c>
      <c r="N184" s="11" t="s">
        <v>195</v>
      </c>
      <c r="O184" s="11" t="s">
        <v>195</v>
      </c>
      <c r="P184" s="11" t="s">
        <v>195</v>
      </c>
      <c r="AU184" s="13"/>
      <c r="AV184" s="14">
        <v>0</v>
      </c>
    </row>
    <row r="185" spans="1:48" ht="28.5" customHeight="1" x14ac:dyDescent="0.3">
      <c r="A185" s="11" t="s">
        <v>195</v>
      </c>
      <c r="B185" s="11" t="s">
        <v>195</v>
      </c>
      <c r="C185" s="11" t="s">
        <v>195</v>
      </c>
      <c r="D185" s="15">
        <v>0</v>
      </c>
      <c r="E185" s="15">
        <v>0</v>
      </c>
      <c r="F185" s="15">
        <f t="shared" si="32"/>
        <v>0</v>
      </c>
      <c r="G185" s="15">
        <v>0</v>
      </c>
      <c r="H185" s="15">
        <f t="shared" si="33"/>
        <v>0</v>
      </c>
      <c r="I185" s="15">
        <v>0</v>
      </c>
      <c r="J185" s="15">
        <f t="shared" si="34"/>
        <v>0</v>
      </c>
      <c r="K185" s="15">
        <f t="shared" si="30"/>
        <v>0</v>
      </c>
      <c r="L185" s="15">
        <f t="shared" si="31"/>
        <v>0</v>
      </c>
      <c r="M185" s="11" t="s">
        <v>195</v>
      </c>
      <c r="N185" s="11" t="s">
        <v>195</v>
      </c>
      <c r="O185" s="11" t="s">
        <v>195</v>
      </c>
      <c r="P185" s="11" t="s">
        <v>195</v>
      </c>
      <c r="AU185" s="13"/>
      <c r="AV185" s="14">
        <v>0</v>
      </c>
    </row>
    <row r="186" spans="1:48" ht="28.5" customHeight="1" x14ac:dyDescent="0.3">
      <c r="A186" s="11" t="s">
        <v>119</v>
      </c>
      <c r="B186" s="11" t="s">
        <v>195</v>
      </c>
      <c r="C186" s="11" t="s">
        <v>195</v>
      </c>
      <c r="D186" s="11" t="s">
        <v>195</v>
      </c>
      <c r="E186" s="15">
        <v>0</v>
      </c>
      <c r="F186" s="15">
        <f>ROUNDUP(SUMIF(Q162:Q185, Q161,F162:F185),0)</f>
        <v>0</v>
      </c>
      <c r="G186" s="15">
        <v>0</v>
      </c>
      <c r="H186" s="15">
        <f>ROUNDUP(SUMIF(Q162:Q185, Q161,H162:H185),0)</f>
        <v>0</v>
      </c>
      <c r="I186" s="15">
        <v>0</v>
      </c>
      <c r="J186" s="15">
        <f>ROUNDUP(SUMIF(Q162:Q185, Q161,J162:J185),0)</f>
        <v>0</v>
      </c>
      <c r="K186" s="11" t="s">
        <v>195</v>
      </c>
      <c r="L186" s="15">
        <f>F186+H186+J186</f>
        <v>0</v>
      </c>
      <c r="M186" s="11"/>
    </row>
  </sheetData>
  <mergeCells count="46">
    <mergeCell ref="AR3:AR4"/>
    <mergeCell ref="AS3:AS4"/>
    <mergeCell ref="AT3:AT4"/>
    <mergeCell ref="AU3:AU4"/>
    <mergeCell ref="AV3:AV4"/>
    <mergeCell ref="AM3:AM4"/>
    <mergeCell ref="AN3:AN4"/>
    <mergeCell ref="AO3:AO4"/>
    <mergeCell ref="AP3:AP4"/>
    <mergeCell ref="AQ3:AQ4"/>
    <mergeCell ref="AH3:AH4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X3:X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A1:AV1"/>
    <mergeCell ref="A2:AV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</mergeCells>
  <phoneticPr fontId="14" type="noConversion"/>
  <pageMargins left="0.78740157480314965" right="0" top="0.39370078740157483" bottom="0.23622047244094491" header="0" footer="0"/>
  <pageSetup paperSize="9" scale="62" fitToHeight="0" orientation="landscape" r:id="rId1"/>
  <rowBreaks count="7" manualBreakCount="7">
    <brk id="30" man="1"/>
    <brk id="56" man="1"/>
    <brk id="82" man="1"/>
    <brk id="108" man="1"/>
    <brk id="134" man="1"/>
    <brk id="160" man="1"/>
    <brk id="18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설계서용지</vt:lpstr>
      <vt:lpstr>갑지A</vt:lpstr>
      <vt:lpstr>원가계산서</vt:lpstr>
      <vt:lpstr>공종별집계표</vt:lpstr>
      <vt:lpstr>공종별내역서</vt:lpstr>
      <vt:lpstr>공종별집계표!Print_Area</vt:lpstr>
      <vt:lpstr>설계서용지!Print_Area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2025-10-13T04:33:45Z</cp:lastPrinted>
  <dcterms:created xsi:type="dcterms:W3CDTF">2025-03-04T02:03:25Z</dcterms:created>
  <dcterms:modified xsi:type="dcterms:W3CDTF">2025-10-22T04:24:38Z</dcterms:modified>
</cp:coreProperties>
</file>